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cionlineorg-my.sharepoint.com/personal/kdunn_ccionline_org/Documents/CCI Public Lands/budget/2025/"/>
    </mc:Choice>
  </mc:AlternateContent>
  <xr:revisionPtr revIDLastSave="0" documentId="8_{697B1FA3-4807-46A7-BDAF-B49C47E611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5 Budget " sheetId="3" r:id="rId1"/>
    <sheet name="2025  Dues Calculation " sheetId="2" r:id="rId2"/>
    <sheet name="member counties-2024" sheetId="5" r:id="rId3"/>
    <sheet name="non member counties-2024" sheetId="4" r:id="rId4"/>
  </sheets>
  <definedNames>
    <definedName name="_xlnm.Print_Area" localSheetId="1">'2025  Dues Calculation '!$A$1:$H$69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2" l="1"/>
  <c r="F17" i="3" l="1"/>
  <c r="F8" i="3"/>
  <c r="F19" i="3" s="1"/>
  <c r="F20" i="3" s="1"/>
  <c r="D13" i="2" l="1"/>
  <c r="D12" i="2"/>
  <c r="E8" i="3" l="1"/>
  <c r="E17" i="3" l="1"/>
  <c r="B69" i="2" l="1"/>
  <c r="C69" i="2" l="1"/>
  <c r="G8" i="3" l="1"/>
  <c r="H8" i="3"/>
  <c r="G16" i="3"/>
  <c r="G17" i="3" s="1"/>
  <c r="H16" i="3"/>
  <c r="H17" i="3" s="1"/>
  <c r="D7" i="2"/>
  <c r="D8" i="2"/>
  <c r="D9" i="2"/>
  <c r="D10" i="2"/>
  <c r="D11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G19" i="3" l="1"/>
  <c r="G20" i="3" s="1"/>
  <c r="H19" i="3"/>
  <c r="H20" i="3" s="1"/>
  <c r="E19" i="3"/>
  <c r="E20" i="3" s="1"/>
  <c r="D6" i="2"/>
  <c r="D69" i="2" l="1"/>
  <c r="E13" i="2" s="1"/>
  <c r="F13" i="2" s="1"/>
  <c r="G13" i="2" s="1"/>
  <c r="E67" i="2" l="1"/>
  <c r="F67" i="2" s="1"/>
  <c r="G67" i="2" s="1"/>
  <c r="E12" i="2"/>
  <c r="F12" i="2" s="1"/>
  <c r="G12" i="2" s="1"/>
  <c r="E38" i="2"/>
  <c r="F38" i="2" s="1"/>
  <c r="E59" i="2"/>
  <c r="F59" i="2" s="1"/>
  <c r="E16" i="2"/>
  <c r="F16" i="2" s="1"/>
  <c r="E26" i="2"/>
  <c r="F26" i="2" s="1"/>
  <c r="E41" i="2"/>
  <c r="E55" i="2"/>
  <c r="E17" i="2"/>
  <c r="F17" i="2" s="1"/>
  <c r="E39" i="2"/>
  <c r="F39" i="2" s="1"/>
  <c r="E54" i="2"/>
  <c r="F54" i="2" s="1"/>
  <c r="E9" i="2"/>
  <c r="F9" i="2" s="1"/>
  <c r="E33" i="2"/>
  <c r="F33" i="2" s="1"/>
  <c r="E48" i="2"/>
  <c r="F48" i="2" s="1"/>
  <c r="E24" i="2"/>
  <c r="F24" i="2" s="1"/>
  <c r="E62" i="2"/>
  <c r="F62" i="2" s="1"/>
  <c r="E18" i="2"/>
  <c r="F18" i="2" s="1"/>
  <c r="E64" i="2"/>
  <c r="F64" i="2" s="1"/>
  <c r="E7" i="2"/>
  <c r="E11" i="2"/>
  <c r="E15" i="2"/>
  <c r="E19" i="2"/>
  <c r="E21" i="2"/>
  <c r="E22" i="2"/>
  <c r="E28" i="2"/>
  <c r="E32" i="2"/>
  <c r="E36" i="2"/>
  <c r="E40" i="2"/>
  <c r="E44" i="2"/>
  <c r="E52" i="2"/>
  <c r="E56" i="2"/>
  <c r="E60" i="2"/>
  <c r="E68" i="2"/>
  <c r="E27" i="2"/>
  <c r="E30" i="2"/>
  <c r="E31" i="2"/>
  <c r="E34" i="2"/>
  <c r="E35" i="2"/>
  <c r="E42" i="2"/>
  <c r="E43" i="2"/>
  <c r="E46" i="2"/>
  <c r="E47" i="2"/>
  <c r="E50" i="2"/>
  <c r="E51" i="2"/>
  <c r="E58" i="2"/>
  <c r="E63" i="2"/>
  <c r="E66" i="2"/>
  <c r="E69" i="2"/>
  <c r="E45" i="2"/>
  <c r="E57" i="2"/>
  <c r="E25" i="2"/>
  <c r="E10" i="2"/>
  <c r="E37" i="2"/>
  <c r="E49" i="2"/>
  <c r="E23" i="2"/>
  <c r="E8" i="2"/>
  <c r="E61" i="2"/>
  <c r="E29" i="2"/>
  <c r="E14" i="2"/>
  <c r="F14" i="2" s="1"/>
  <c r="E53" i="2"/>
  <c r="E65" i="2"/>
  <c r="E20" i="2"/>
  <c r="E6" i="2"/>
  <c r="F6" i="2" s="1"/>
  <c r="F47" i="2" l="1"/>
  <c r="G47" i="2" s="1"/>
  <c r="F31" i="2"/>
  <c r="G31" i="2" s="1"/>
  <c r="F52" i="2"/>
  <c r="G52" i="2" s="1"/>
  <c r="F22" i="2"/>
  <c r="G22" i="2" s="1"/>
  <c r="F29" i="2"/>
  <c r="G29" i="2" s="1"/>
  <c r="F10" i="2"/>
  <c r="G10" i="2" s="1"/>
  <c r="F66" i="2"/>
  <c r="G66" i="2" s="1"/>
  <c r="F46" i="2"/>
  <c r="G46" i="2" s="1"/>
  <c r="F30" i="2"/>
  <c r="G30" i="2" s="1"/>
  <c r="F44" i="2"/>
  <c r="G44" i="2" s="1"/>
  <c r="F21" i="2"/>
  <c r="G21" i="2" s="1"/>
  <c r="F61" i="2"/>
  <c r="G61" i="2" s="1"/>
  <c r="F25" i="2"/>
  <c r="G25" i="2" s="1"/>
  <c r="F63" i="2"/>
  <c r="G63" i="2" s="1"/>
  <c r="F43" i="2"/>
  <c r="G43" i="2" s="1"/>
  <c r="F27" i="2"/>
  <c r="G27" i="2" s="1"/>
  <c r="F40" i="2"/>
  <c r="G40" i="2" s="1"/>
  <c r="F19" i="2"/>
  <c r="G19" i="2" s="1"/>
  <c r="F20" i="2"/>
  <c r="G20" i="2" s="1"/>
  <c r="F8" i="2"/>
  <c r="G8" i="2" s="1"/>
  <c r="F57" i="2"/>
  <c r="G57" i="2" s="1"/>
  <c r="F58" i="2"/>
  <c r="G58" i="2" s="1"/>
  <c r="F42" i="2"/>
  <c r="G42" i="2" s="1"/>
  <c r="F68" i="2"/>
  <c r="G68" i="2" s="1"/>
  <c r="F36" i="2"/>
  <c r="G36" i="2" s="1"/>
  <c r="F15" i="2"/>
  <c r="G15" i="2" s="1"/>
  <c r="F65" i="2"/>
  <c r="G65" i="2" s="1"/>
  <c r="F23" i="2"/>
  <c r="G23" i="2" s="1"/>
  <c r="F45" i="2"/>
  <c r="G45" i="2" s="1"/>
  <c r="F51" i="2"/>
  <c r="G51" i="2" s="1"/>
  <c r="F35" i="2"/>
  <c r="G35" i="2" s="1"/>
  <c r="F60" i="2"/>
  <c r="G60" i="2" s="1"/>
  <c r="F32" i="2"/>
  <c r="G32" i="2" s="1"/>
  <c r="F11" i="2"/>
  <c r="G11" i="2" s="1"/>
  <c r="F55" i="2"/>
  <c r="G55" i="2" s="1"/>
  <c r="F53" i="2"/>
  <c r="G53" i="2" s="1"/>
  <c r="F49" i="2"/>
  <c r="G49" i="2" s="1"/>
  <c r="F50" i="2"/>
  <c r="G50" i="2" s="1"/>
  <c r="F34" i="2"/>
  <c r="G34" i="2" s="1"/>
  <c r="F56" i="2"/>
  <c r="G56" i="2" s="1"/>
  <c r="F28" i="2"/>
  <c r="G28" i="2" s="1"/>
  <c r="F7" i="2"/>
  <c r="G7" i="2" s="1"/>
  <c r="F41" i="2"/>
  <c r="G41" i="2" s="1"/>
  <c r="F37" i="2"/>
  <c r="G37" i="2" s="1"/>
  <c r="G14" i="2"/>
  <c r="G59" i="2"/>
  <c r="G64" i="2"/>
  <c r="G62" i="2"/>
  <c r="G54" i="2"/>
  <c r="G48" i="2"/>
  <c r="G39" i="2"/>
  <c r="G38" i="2"/>
  <c r="G33" i="2"/>
  <c r="G26" i="2"/>
  <c r="G24" i="2"/>
  <c r="G18" i="2"/>
  <c r="G17" i="2"/>
  <c r="G16" i="2"/>
  <c r="G9" i="2"/>
  <c r="G6" i="2"/>
  <c r="G69" i="2" l="1"/>
  <c r="F69" i="2"/>
</calcChain>
</file>

<file path=xl/sharedStrings.xml><?xml version="1.0" encoding="utf-8"?>
<sst xmlns="http://schemas.openxmlformats.org/spreadsheetml/2006/main" count="193" uniqueCount="181">
  <si>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</si>
  <si>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</si>
  <si>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</si>
  <si>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</si>
  <si>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</si>
  <si>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</si>
  <si>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</si>
  <si>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</si>
  <si>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</si>
  <si>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</si>
  <si>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</si>
  <si>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</si>
  <si>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</si>
  <si>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</si>
  <si>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</si>
  <si>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</si>
  <si>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</si>
  <si>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</si>
  <si>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</si>
  <si>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</si>
  <si>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</si>
  <si>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</si>
  <si>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</si>
  <si>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</si>
  <si>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</si>
  <si>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</si>
  <si>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</si>
  <si>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</si>
  <si>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</si>
  <si>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</si>
  <si>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</si>
  <si>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</si>
  <si>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</si>
  <si>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</si>
  <si>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</si>
  <si>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</si>
  <si>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</si>
  <si>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</si>
  <si>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</si>
  <si>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</si>
  <si>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</si>
  <si>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</si>
  <si>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</si>
  <si>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</si>
  <si>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</si>
  <si>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</si>
  <si>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</si>
  <si>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</si>
  <si>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</si>
  <si>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</si>
  <si>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</si>
  <si>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</si>
  <si>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</si>
  <si>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</si>
  <si>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</si>
  <si>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BENT</t>
  </si>
  <si>
    <t>BACA</t>
  </si>
  <si>
    <t>ARCHULETA</t>
  </si>
  <si>
    <t>ARAPAHOE</t>
  </si>
  <si>
    <t>ALAMOSA</t>
  </si>
  <si>
    <t>ADAMS</t>
  </si>
  <si>
    <t>Ratio</t>
  </si>
  <si>
    <t>TOTAL</t>
  </si>
  <si>
    <t>Dues</t>
  </si>
  <si>
    <t>Proportionate</t>
  </si>
  <si>
    <t>FLP &amp; PILT</t>
  </si>
  <si>
    <t>PILT</t>
  </si>
  <si>
    <t>Fed Lnd Pmts</t>
  </si>
  <si>
    <t>Counties</t>
  </si>
  <si>
    <t>2017</t>
  </si>
  <si>
    <t>Net Income</t>
  </si>
  <si>
    <t>Net Ordinary Income</t>
  </si>
  <si>
    <t>Total Expense</t>
  </si>
  <si>
    <t>Total 7000 · Operating Expenses</t>
  </si>
  <si>
    <t>7800 · Miscellaneous Expense</t>
  </si>
  <si>
    <t>7615 · Travel Air Fare &amp; Fees</t>
  </si>
  <si>
    <t>7000 · Operating Expenses</t>
  </si>
  <si>
    <t>Expense</t>
  </si>
  <si>
    <t>Total Income</t>
  </si>
  <si>
    <t>4810 · Interest Income - Banks</t>
  </si>
  <si>
    <t>4150 · Dues Income</t>
  </si>
  <si>
    <t>Income</t>
  </si>
  <si>
    <t>Ordinary Income/Expense</t>
  </si>
  <si>
    <t>Budget</t>
  </si>
  <si>
    <t xml:space="preserve"> Budget </t>
  </si>
  <si>
    <t>Nonpaying</t>
  </si>
  <si>
    <t xml:space="preserve">Total </t>
  </si>
  <si>
    <t xml:space="preserve">Payments </t>
  </si>
  <si>
    <t>and $4k cap</t>
  </si>
  <si>
    <t xml:space="preserve">$150 min </t>
  </si>
  <si>
    <t>Dues uncapped</t>
  </si>
  <si>
    <t>Dues with</t>
  </si>
  <si>
    <t>Notes</t>
  </si>
  <si>
    <t>0</t>
  </si>
  <si>
    <t>includes: administration and accounting costs + staff travel to NACo conferences</t>
  </si>
  <si>
    <t>includes: fixed travel team reimbursements + WIR Fall Board travel + potential PILT fly-in</t>
  </si>
  <si>
    <t>Huerfano</t>
  </si>
  <si>
    <t>Jefferson</t>
  </si>
  <si>
    <t>Kit Carson</t>
  </si>
  <si>
    <t>Prowers</t>
  </si>
  <si>
    <t>Broomfield</t>
  </si>
  <si>
    <t>Denver</t>
  </si>
  <si>
    <t>Boulder</t>
  </si>
  <si>
    <t>Adams</t>
  </si>
  <si>
    <t>Alamosa</t>
  </si>
  <si>
    <t>Arapahoe</t>
  </si>
  <si>
    <t>Archuleta</t>
  </si>
  <si>
    <t>Baca</t>
  </si>
  <si>
    <t>Bent</t>
  </si>
  <si>
    <t>Chaffee</t>
  </si>
  <si>
    <t>Cheyenne</t>
  </si>
  <si>
    <t>Clear Creek</t>
  </si>
  <si>
    <t>Crowley</t>
  </si>
  <si>
    <t>Custer</t>
  </si>
  <si>
    <t>Delta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</si>
  <si>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</si>
  <si>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</si>
  <si>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</si>
  <si>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</si>
  <si>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</si>
  <si>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</si>
  <si>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</si>
  <si>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</si>
  <si>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</si>
  <si>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</si>
  <si>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</si>
  <si>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Jackson</t>
  </si>
  <si>
    <t>Kiowa</t>
  </si>
  <si>
    <t>Larimer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</si>
  <si>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</si>
  <si>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</si>
  <si>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</si>
  <si>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</si>
  <si>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</si>
  <si>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</si>
  <si>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</si>
  <si>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</si>
  <si>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</si>
  <si>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</si>
  <si>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</si>
  <si>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</si>
  <si>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</si>
  <si>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</si>
  <si>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</si>
  <si>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</si>
  <si>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</si>
  <si>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</si>
  <si>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</si>
  <si>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</si>
  <si>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</si>
  <si>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</si>
  <si>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</si>
  <si>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</si>
  <si>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</si>
  <si>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</si>
  <si>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Approved</t>
  </si>
  <si>
    <t>2023</t>
  </si>
  <si>
    <t>7510 · Bank Fees &amp; Tax Filings</t>
  </si>
  <si>
    <t>7790 · NACo / WIR Annual Dues</t>
  </si>
  <si>
    <t>7250 · CCI Management Fee</t>
  </si>
  <si>
    <t>Costilla</t>
  </si>
  <si>
    <t>Conejos</t>
  </si>
  <si>
    <t>Lake</t>
  </si>
  <si>
    <t>Las Animas</t>
  </si>
  <si>
    <t>$1,800 x 2 for WIR Board ($3,600) + $2,300 x 1 for PILT fly-in ($2,300)</t>
  </si>
  <si>
    <t>2024</t>
  </si>
  <si>
    <t>Proposed</t>
  </si>
  <si>
    <t>La Plata</t>
  </si>
  <si>
    <t>400</t>
  </si>
  <si>
    <t xml:space="preserve">fixed travel reimbursements are for 8 PL travel team (including CCI PL Chair ) </t>
  </si>
  <si>
    <t>travel reimbursements = $1,300 x 9/8 for NACo Leg &amp; Annual Conf ($22,100) + $1,000 x 8 for WIR Conf ($8,000) +</t>
  </si>
  <si>
    <t>PL chair is also reimbursed by CCI for one NACo conference</t>
  </si>
  <si>
    <t>BOULDER</t>
  </si>
  <si>
    <t>BROOMFIELD</t>
  </si>
  <si>
    <t xml:space="preserve"> 2025 PUBLIC LANDS DUES CALCULATION</t>
  </si>
  <si>
    <t>FFY23</t>
  </si>
  <si>
    <t>2025</t>
  </si>
  <si>
    <t>Public Lands Paying Members                                                          2024</t>
  </si>
  <si>
    <t>2024 Unpaid Public Lands Assessments</t>
  </si>
  <si>
    <t>includes: membership dues billed by WIR, 2024 was $7,800</t>
  </si>
  <si>
    <t>1,500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</si>
</sst>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;\-#,##0"/>
    <numFmt numFmtId="167" formatCode="_([$$-409]* #,##0_);_([$$-409]* \(#,##0\);_([$$-409]* &quot;-&quot;??_);_(@_)"/>
    <numFmt numFmtId="168" formatCode="#,##0.00;\-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Garamond"/>
      <family val="1"/>
    </font>
    <font>
      <b/>
      <sz val="11"/>
      <color rgb="FF323232"/>
      <name val="Garamond"/>
      <family val="1"/>
    </font>
    <font>
      <sz val="11"/>
      <color rgb="FF323232"/>
      <name val="Garamond"/>
      <family val="1"/>
    </font>
    <font>
      <b/>
      <sz val="11"/>
      <color theme="1"/>
      <name val="Garamond"/>
      <family val="1"/>
    </font>
    <font>
      <b/>
      <sz val="11"/>
      <color rgb="FFFF0000"/>
      <name val="Garamond"/>
      <family val="1"/>
    </font>
    <font>
      <sz val="10"/>
      <color rgb="FF000000"/>
      <name val="Times New Roman"/>
      <family val="1"/>
    </font>
    <font>
      <sz val="6"/>
      <color rgb="FFFFFFFF"/>
      <name val="Cambria"/>
      <family val="2"/>
    </font>
    <font>
      <sz val="6"/>
      <color rgb="FF808080"/>
      <name val="Cambria"/>
      <family val="2"/>
    </font>
    <font>
      <sz val="6"/>
      <color rgb="FF000000"/>
      <name val="Cambria"/>
      <family val="2"/>
    </font>
    <font>
      <sz val="12"/>
      <name val="Garamond"/>
      <family val="1"/>
    </font>
    <font>
      <sz val="12"/>
      <color indexed="8"/>
      <name val="Garamond"/>
      <family val="1"/>
    </font>
    <font>
      <sz val="12"/>
      <color theme="1"/>
      <name val="Garamond"/>
      <family val="1"/>
    </font>
    <font>
      <b/>
      <sz val="14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vertical="top"/>
    </xf>
    <xf numFmtId="0" fontId="3" fillId="0" borderId="0"/>
    <xf numFmtId="43" fontId="2" fillId="0" borderId="0" applyFont="0" applyFill="0" applyBorder="0" applyAlignment="0" applyProtection="0">
      <alignment vertical="top"/>
    </xf>
    <xf numFmtId="0" fontId="9" fillId="0" borderId="0"/>
  </cellStyleXfs>
  <cellXfs count="106">
    <xf numFmtId="0" fontId="0" fillId="0" borderId="0" xfId="0"/>
    <xf numFmtId="0" fontId="4" fillId="0" borderId="0" xfId="0" applyFont="1"/>
    <xf numFmtId="49" fontId="5" fillId="0" borderId="0" xfId="0" applyNumberFormat="1" applyFont="1"/>
    <xf numFmtId="49" fontId="5" fillId="0" borderId="6" xfId="0" applyNumberFormat="1" applyFont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6" xfId="0" applyNumberFormat="1" applyFont="1" applyBorder="1"/>
    <xf numFmtId="165" fontId="4" fillId="2" borderId="1" xfId="1" applyNumberFormat="1" applyFont="1" applyFill="1" applyBorder="1"/>
    <xf numFmtId="166" fontId="6" fillId="2" borderId="1" xfId="0" applyNumberFormat="1" applyFont="1" applyFill="1" applyBorder="1"/>
    <xf numFmtId="167" fontId="5" fillId="0" borderId="6" xfId="2" applyNumberFormat="1" applyFont="1" applyBorder="1" applyAlignment="1">
      <alignment horizontal="right"/>
    </xf>
    <xf numFmtId="164" fontId="5" fillId="0" borderId="6" xfId="2" applyNumberFormat="1" applyFont="1" applyBorder="1" applyAlignment="1">
      <alignment horizontal="right"/>
    </xf>
    <xf numFmtId="166" fontId="6" fillId="2" borderId="0" xfId="0" applyNumberFormat="1" applyFont="1" applyFill="1"/>
    <xf numFmtId="165" fontId="4" fillId="2" borderId="4" xfId="1" applyNumberFormat="1" applyFont="1" applyFill="1" applyBorder="1"/>
    <xf numFmtId="166" fontId="6" fillId="2" borderId="3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0" borderId="8" xfId="0" applyFont="1" applyBorder="1"/>
    <xf numFmtId="0" fontId="0" fillId="0" borderId="9" xfId="0" applyBorder="1"/>
    <xf numFmtId="0" fontId="5" fillId="2" borderId="0" xfId="1" applyNumberFormat="1" applyFont="1" applyFill="1" applyBorder="1" applyAlignment="1">
      <alignment horizontal="center"/>
    </xf>
    <xf numFmtId="0" fontId="4" fillId="0" borderId="10" xfId="0" applyFont="1" applyBorder="1"/>
    <xf numFmtId="0" fontId="5" fillId="2" borderId="0" xfId="1" applyNumberFormat="1" applyFont="1" applyFill="1" applyBorder="1"/>
    <xf numFmtId="168" fontId="6" fillId="2" borderId="0" xfId="0" applyNumberFormat="1" applyFont="1" applyFill="1"/>
    <xf numFmtId="165" fontId="4" fillId="2" borderId="0" xfId="1" applyNumberFormat="1" applyFont="1" applyFill="1" applyBorder="1"/>
    <xf numFmtId="165" fontId="5" fillId="2" borderId="11" xfId="1" applyNumberFormat="1" applyFont="1" applyFill="1" applyBorder="1"/>
    <xf numFmtId="166" fontId="5" fillId="2" borderId="11" xfId="0" applyNumberFormat="1" applyFont="1" applyFill="1" applyBorder="1"/>
    <xf numFmtId="0" fontId="4" fillId="0" borderId="2" xfId="0" applyFont="1" applyBorder="1"/>
    <xf numFmtId="0" fontId="4" fillId="0" borderId="12" xfId="0" applyFont="1" applyBorder="1"/>
    <xf numFmtId="49" fontId="5" fillId="0" borderId="5" xfId="0" applyNumberFormat="1" applyFont="1" applyBorder="1" applyAlignment="1">
      <alignment horizontal="center"/>
    </xf>
    <xf numFmtId="0" fontId="5" fillId="2" borderId="2" xfId="1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/>
    <xf numFmtId="164" fontId="5" fillId="0" borderId="5" xfId="2" applyNumberFormat="1" applyFont="1" applyBorder="1" applyAlignment="1">
      <alignment horizontal="left"/>
    </xf>
    <xf numFmtId="0" fontId="9" fillId="0" borderId="0" xfId="6" applyAlignment="1">
      <alignment horizontal="left" vertical="center" wrapText="1"/>
    </xf>
    <xf numFmtId="1" fontId="11" fillId="0" borderId="0" xfId="6" applyNumberFormat="1" applyFont="1" applyAlignment="1">
      <alignment horizontal="right" vertical="top" shrinkToFit="1"/>
    </xf>
    <xf numFmtId="3" fontId="12" fillId="0" borderId="0" xfId="6" applyNumberFormat="1" applyFont="1" applyAlignment="1">
      <alignment horizontal="right" vertical="top" shrinkToFit="1"/>
    </xf>
    <xf numFmtId="3" fontId="14" fillId="0" borderId="6" xfId="0" applyNumberFormat="1" applyFont="1" applyBorder="1" applyAlignment="1">
      <alignment horizontal="right" vertical="center"/>
    </xf>
    <xf numFmtId="49" fontId="13" fillId="0" borderId="7" xfId="4" applyNumberFormat="1" applyFont="1" applyBorder="1" applyAlignment="1">
      <alignment horizontal="center" vertical="center"/>
    </xf>
    <xf numFmtId="49" fontId="13" fillId="0" borderId="6" xfId="4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right" vertical="center"/>
    </xf>
    <xf numFmtId="49" fontId="13" fillId="0" borderId="6" xfId="4" applyNumberFormat="1" applyFont="1" applyBorder="1" applyAlignment="1">
      <alignment horizontal="center" vertical="center" wrapText="1"/>
    </xf>
    <xf numFmtId="165" fontId="13" fillId="0" borderId="7" xfId="5" applyNumberFormat="1" applyFont="1" applyBorder="1" applyAlignment="1">
      <alignment horizontal="center" vertical="center"/>
    </xf>
    <xf numFmtId="165" fontId="13" fillId="0" borderId="6" xfId="5" applyNumberFormat="1" applyFont="1" applyBorder="1" applyAlignment="1">
      <alignment horizontal="center" vertical="center"/>
    </xf>
    <xf numFmtId="164" fontId="13" fillId="0" borderId="5" xfId="3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3" fontId="13" fillId="0" borderId="5" xfId="4" applyNumberFormat="1" applyFont="1" applyBorder="1" applyAlignment="1">
      <alignment horizontal="right" vertical="center"/>
    </xf>
    <xf numFmtId="49" fontId="13" fillId="0" borderId="6" xfId="4" applyNumberFormat="1" applyFont="1" applyBorder="1"/>
    <xf numFmtId="10" fontId="13" fillId="0" borderId="7" xfId="4" applyNumberFormat="1" applyFont="1" applyBorder="1" applyAlignment="1">
      <alignment horizontal="right" vertical="center"/>
    </xf>
    <xf numFmtId="10" fontId="13" fillId="0" borderId="6" xfId="4" applyNumberFormat="1" applyFont="1" applyBorder="1" applyAlignment="1">
      <alignment horizontal="right" vertical="center"/>
    </xf>
    <xf numFmtId="10" fontId="13" fillId="0" borderId="5" xfId="4" applyNumberFormat="1" applyFont="1" applyBorder="1" applyAlignment="1">
      <alignment horizontal="right" vertical="center"/>
    </xf>
    <xf numFmtId="3" fontId="10" fillId="0" borderId="0" xfId="6" applyNumberFormat="1" applyFont="1" applyAlignment="1">
      <alignment horizontal="right" vertical="top" shrinkToFit="1"/>
    </xf>
    <xf numFmtId="1" fontId="10" fillId="0" borderId="0" xfId="6" applyNumberFormat="1" applyFont="1" applyAlignment="1">
      <alignment horizontal="right" vertical="top" shrinkToFit="1"/>
    </xf>
    <xf numFmtId="164" fontId="4" fillId="0" borderId="5" xfId="2" applyNumberFormat="1" applyFont="1" applyBorder="1"/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7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64" fontId="5" fillId="0" borderId="6" xfId="2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49" fontId="13" fillId="0" borderId="13" xfId="4" applyNumberFormat="1" applyFont="1" applyBorder="1" applyAlignment="1">
      <alignment horizontal="right" vertical="center"/>
    </xf>
    <xf numFmtId="49" fontId="13" fillId="0" borderId="14" xfId="4" applyNumberFormat="1" applyFont="1" applyBorder="1" applyAlignment="1">
      <alignment horizontal="center" vertical="center"/>
    </xf>
    <xf numFmtId="49" fontId="13" fillId="0" borderId="14" xfId="4" applyNumberFormat="1" applyFont="1" applyBorder="1" applyAlignment="1">
      <alignment horizontal="center" vertical="center" wrapText="1"/>
    </xf>
    <xf numFmtId="49" fontId="13" fillId="0" borderId="14" xfId="4" applyNumberFormat="1" applyFont="1" applyBorder="1" applyAlignment="1">
      <alignment horizontal="right" vertical="center"/>
    </xf>
    <xf numFmtId="49" fontId="16" fillId="0" borderId="0" xfId="4" applyNumberFormat="1" applyFont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164" fontId="18" fillId="0" borderId="0" xfId="3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4" fontId="18" fillId="4" borderId="6" xfId="3" applyNumberFormat="1" applyFont="1" applyFill="1" applyBorder="1" applyAlignment="1">
      <alignment horizontal="center" vertical="center"/>
    </xf>
    <xf numFmtId="49" fontId="13" fillId="0" borderId="6" xfId="4" applyNumberFormat="1" applyFont="1" applyBorder="1" applyAlignment="1">
      <alignment horizontal="center"/>
    </xf>
    <xf numFmtId="164" fontId="15" fillId="0" borderId="6" xfId="2" applyNumberFormat="1" applyFont="1" applyBorder="1"/>
    <xf numFmtId="164" fontId="14" fillId="4" borderId="7" xfId="2" applyNumberFormat="1" applyFont="1" applyFill="1" applyBorder="1" applyAlignment="1">
      <alignment horizontal="right" vertical="center"/>
    </xf>
    <xf numFmtId="164" fontId="14" fillId="4" borderId="6" xfId="2" applyNumberFormat="1" applyFont="1" applyFill="1" applyBorder="1" applyAlignment="1">
      <alignment horizontal="right" vertical="center"/>
    </xf>
    <xf numFmtId="164" fontId="18" fillId="4" borderId="5" xfId="2" applyNumberFormat="1" applyFont="1" applyFill="1" applyBorder="1" applyAlignment="1">
      <alignment horizontal="center" vertical="center"/>
    </xf>
    <xf numFmtId="164" fontId="14" fillId="0" borderId="7" xfId="2" applyNumberFormat="1" applyFont="1" applyFill="1" applyBorder="1" applyAlignment="1">
      <alignment horizontal="right" vertical="center"/>
    </xf>
    <xf numFmtId="164" fontId="14" fillId="0" borderId="6" xfId="2" applyNumberFormat="1" applyFont="1" applyFill="1" applyBorder="1" applyAlignment="1">
      <alignment horizontal="right" vertical="center"/>
    </xf>
    <xf numFmtId="164" fontId="18" fillId="0" borderId="5" xfId="2" applyNumberFormat="1" applyFont="1" applyFill="1" applyBorder="1" applyAlignment="1">
      <alignment horizontal="center" vertical="center"/>
    </xf>
    <xf numFmtId="164" fontId="4" fillId="0" borderId="7" xfId="2" applyNumberFormat="1" applyFont="1" applyBorder="1"/>
    <xf numFmtId="164" fontId="4" fillId="0" borderId="6" xfId="2" applyNumberFormat="1" applyFont="1" applyBorder="1"/>
    <xf numFmtId="0" fontId="16" fillId="0" borderId="15" xfId="4" applyFont="1" applyBorder="1" applyAlignment="1">
      <alignment horizontal="center" vertical="center" wrapText="1"/>
    </xf>
    <xf numFmtId="49" fontId="18" fillId="0" borderId="7" xfId="4" applyNumberFormat="1" applyFont="1" applyBorder="1" applyAlignment="1">
      <alignment horizontal="center"/>
    </xf>
    <xf numFmtId="164" fontId="18" fillId="0" borderId="6" xfId="3" applyNumberFormat="1" applyFont="1" applyFill="1" applyBorder="1" applyAlignment="1">
      <alignment horizontal="center"/>
    </xf>
    <xf numFmtId="164" fontId="18" fillId="0" borderId="5" xfId="3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15" fillId="0" borderId="5" xfId="2" applyNumberFormat="1" applyFont="1" applyBorder="1"/>
    <xf numFmtId="49" fontId="18" fillId="4" borderId="6" xfId="4" applyNumberFormat="1" applyFont="1" applyFill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0" fillId="0" borderId="15" xfId="0" applyBorder="1"/>
    <xf numFmtId="0" fontId="16" fillId="0" borderId="15" xfId="4" applyFont="1" applyBorder="1" applyAlignment="1">
      <alignment horizontal="center" vertical="center"/>
    </xf>
    <xf numFmtId="0" fontId="4" fillId="0" borderId="15" xfId="0" applyFont="1" applyBorder="1"/>
    <xf numFmtId="1" fontId="11" fillId="0" borderId="0" xfId="6" applyNumberFormat="1" applyFont="1" applyAlignment="1">
      <alignment horizontal="right" vertical="top" shrinkToFit="1"/>
    </xf>
    <xf numFmtId="1" fontId="10" fillId="0" borderId="0" xfId="6" applyNumberFormat="1" applyFont="1" applyAlignment="1">
      <alignment horizontal="right" vertical="top" shrinkToFit="1"/>
    </xf>
    <xf numFmtId="49" fontId="13" fillId="0" borderId="7" xfId="4" applyNumberFormat="1" applyFont="1" applyFill="1" applyBorder="1" applyAlignment="1">
      <alignment horizontal="center" vertical="center"/>
    </xf>
    <xf numFmtId="49" fontId="13" fillId="0" borderId="6" xfId="4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</cellXfs>
  <cellStyles count="7">
    <cellStyle name="Comma" xfId="1" builtinId="3"/>
    <cellStyle name="Comma 2" xfId="5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2" xfId="6" xr:uid="{C1A81527-D948-4CF4-93CF-733AD8760FB3}"/>
    <cellStyle name="Normal_2007 pl dues PRO FORMA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view="pageLayout" zoomScaleNormal="100" workbookViewId="0">
      <selection activeCell="K8" sqref="K8"/>
    </sheetView>
  </sheetViews>
  <sheetFormatPr defaultRowHeight="15" x14ac:dyDescent="0.25"/>
  <cols>
    <col min="1" max="1" width="5.42578125" customWidth="1"/>
    <col min="2" max="2" width="6.7109375" customWidth="1"/>
    <col min="3" max="3" width="9.5703125" customWidth="1"/>
    <col min="4" max="4" width="34.7109375" customWidth="1"/>
    <col min="5" max="5" width="16.42578125" customWidth="1"/>
    <col min="6" max="6" width="16" customWidth="1"/>
    <col min="7" max="7" width="15.7109375" hidden="1" customWidth="1"/>
    <col min="8" max="8" width="17.28515625" hidden="1" customWidth="1"/>
    <col min="9" max="9" width="0" hidden="1" customWidth="1"/>
    <col min="11" max="11" width="31.28515625" customWidth="1"/>
  </cols>
  <sheetData>
    <row r="1" spans="1:18" x14ac:dyDescent="0.25">
      <c r="A1" s="2"/>
      <c r="B1" s="2"/>
      <c r="C1" s="2"/>
      <c r="D1" s="2"/>
      <c r="E1" s="14" t="s">
        <v>176</v>
      </c>
      <c r="F1" s="14" t="s">
        <v>165</v>
      </c>
      <c r="G1" s="15">
        <v>2018</v>
      </c>
      <c r="H1" s="16" t="s">
        <v>69</v>
      </c>
      <c r="I1" s="17"/>
      <c r="J1" s="18"/>
    </row>
    <row r="2" spans="1:18" x14ac:dyDescent="0.25">
      <c r="A2" s="2"/>
      <c r="B2" s="2"/>
      <c r="C2" s="2"/>
      <c r="D2" s="2"/>
      <c r="E2" s="3" t="s">
        <v>166</v>
      </c>
      <c r="F2" s="3" t="s">
        <v>155</v>
      </c>
      <c r="G2" s="19"/>
      <c r="H2" s="4"/>
      <c r="I2" s="1"/>
      <c r="J2" s="20"/>
    </row>
    <row r="3" spans="1:18" x14ac:dyDescent="0.25">
      <c r="A3" s="5"/>
      <c r="B3" s="5"/>
      <c r="C3" s="5"/>
      <c r="D3" s="5"/>
      <c r="E3" s="28" t="s">
        <v>83</v>
      </c>
      <c r="F3" s="28" t="s">
        <v>83</v>
      </c>
      <c r="G3" s="29" t="s">
        <v>84</v>
      </c>
      <c r="H3" s="30" t="s">
        <v>83</v>
      </c>
      <c r="I3" s="26"/>
      <c r="J3" s="31" t="s">
        <v>92</v>
      </c>
    </row>
    <row r="4" spans="1:18" x14ac:dyDescent="0.25">
      <c r="A4" s="2" t="s">
        <v>82</v>
      </c>
      <c r="B4" s="2"/>
      <c r="C4" s="2"/>
      <c r="D4" s="2"/>
      <c r="E4" s="6"/>
      <c r="F4" s="6"/>
      <c r="G4" s="21"/>
      <c r="H4" s="22"/>
      <c r="I4" s="1"/>
      <c r="J4" s="20"/>
    </row>
    <row r="5" spans="1:18" x14ac:dyDescent="0.25">
      <c r="A5" s="2"/>
      <c r="B5" s="2" t="s">
        <v>81</v>
      </c>
      <c r="C5" s="2"/>
      <c r="D5" s="2"/>
      <c r="E5" s="6"/>
      <c r="F5" s="6"/>
      <c r="G5" s="21"/>
      <c r="H5" s="11"/>
      <c r="I5" s="1"/>
      <c r="J5" s="20"/>
    </row>
    <row r="6" spans="1:18" x14ac:dyDescent="0.25">
      <c r="A6" s="2"/>
      <c r="B6" s="2"/>
      <c r="C6" s="2" t="s">
        <v>80</v>
      </c>
      <c r="D6" s="2"/>
      <c r="E6" s="63">
        <v>54385</v>
      </c>
      <c r="F6" s="63">
        <v>56574</v>
      </c>
      <c r="G6" s="23">
        <v>53222</v>
      </c>
      <c r="H6" s="11">
        <v>74764</v>
      </c>
      <c r="I6" s="1"/>
      <c r="J6" s="20"/>
    </row>
    <row r="7" spans="1:18" ht="15.75" thickBot="1" x14ac:dyDescent="0.3">
      <c r="A7" s="2"/>
      <c r="B7" s="2"/>
      <c r="C7" s="2" t="s">
        <v>79</v>
      </c>
      <c r="D7" s="2"/>
      <c r="E7" s="34" t="s">
        <v>180</v>
      </c>
      <c r="F7" s="34" t="s">
        <v>168</v>
      </c>
      <c r="G7" s="7"/>
      <c r="H7" s="8"/>
      <c r="I7" s="1"/>
      <c r="J7" s="20"/>
    </row>
    <row r="8" spans="1:18" x14ac:dyDescent="0.25">
      <c r="A8" s="2"/>
      <c r="B8" s="2" t="s">
        <v>78</v>
      </c>
      <c r="C8" s="2"/>
      <c r="D8" s="2"/>
      <c r="E8" s="35">
        <f>E6+E7</f>
        <v>55885</v>
      </c>
      <c r="F8" s="35">
        <f>F6+F7</f>
        <v>56974</v>
      </c>
      <c r="G8" s="23">
        <f>SUM(G6:G7)</f>
        <v>53222</v>
      </c>
      <c r="H8" s="11">
        <f>ROUND(SUM(H5:H7),5)</f>
        <v>74764</v>
      </c>
      <c r="I8" s="1"/>
      <c r="J8" s="20"/>
    </row>
    <row r="9" spans="1:18" x14ac:dyDescent="0.25">
      <c r="A9" s="2"/>
      <c r="B9" s="2" t="s">
        <v>77</v>
      </c>
      <c r="C9" s="2"/>
      <c r="D9" s="2"/>
      <c r="E9" s="34"/>
      <c r="F9" s="34"/>
      <c r="G9" s="23"/>
      <c r="H9" s="11"/>
      <c r="I9" s="1"/>
      <c r="J9" s="20"/>
    </row>
    <row r="10" spans="1:18" x14ac:dyDescent="0.25">
      <c r="A10" s="2"/>
      <c r="B10" s="2"/>
      <c r="C10" s="2" t="s">
        <v>76</v>
      </c>
      <c r="D10" s="2"/>
      <c r="E10" s="34"/>
      <c r="F10" s="34"/>
      <c r="G10" s="23"/>
      <c r="H10" s="11"/>
      <c r="I10" s="1"/>
      <c r="J10" s="20"/>
    </row>
    <row r="11" spans="1:18" x14ac:dyDescent="0.25">
      <c r="A11" s="2"/>
      <c r="B11" s="2"/>
      <c r="C11" s="2"/>
      <c r="D11" s="2" t="s">
        <v>159</v>
      </c>
      <c r="E11" s="9">
        <v>12254</v>
      </c>
      <c r="F11" s="9">
        <v>12254</v>
      </c>
      <c r="G11" s="23">
        <v>11897</v>
      </c>
      <c r="H11" s="11">
        <v>24000</v>
      </c>
      <c r="I11" s="1"/>
      <c r="J11" s="32">
        <v>1</v>
      </c>
      <c r="N11" s="1"/>
      <c r="O11" s="1"/>
      <c r="P11" s="1"/>
      <c r="Q11" s="1"/>
      <c r="R11" s="1"/>
    </row>
    <row r="12" spans="1:18" x14ac:dyDescent="0.25">
      <c r="A12" s="2"/>
      <c r="B12" s="2"/>
      <c r="C12" s="2"/>
      <c r="D12" s="2" t="s">
        <v>157</v>
      </c>
      <c r="E12" s="10">
        <v>500</v>
      </c>
      <c r="F12" s="10">
        <v>1400</v>
      </c>
      <c r="G12" s="23">
        <v>240</v>
      </c>
      <c r="H12" s="11">
        <v>240</v>
      </c>
      <c r="I12" s="1"/>
      <c r="J12" s="32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2"/>
      <c r="B13" s="2"/>
      <c r="C13" s="2"/>
      <c r="D13" s="2" t="s">
        <v>75</v>
      </c>
      <c r="E13" s="63">
        <v>36000</v>
      </c>
      <c r="F13" s="63">
        <v>36000</v>
      </c>
      <c r="G13" s="23">
        <v>27800</v>
      </c>
      <c r="H13" s="11">
        <v>37454</v>
      </c>
      <c r="I13" s="1"/>
      <c r="J13" s="32">
        <v>2</v>
      </c>
      <c r="Q13" s="1"/>
      <c r="R13" s="1"/>
    </row>
    <row r="14" spans="1:18" x14ac:dyDescent="0.25">
      <c r="A14" s="2"/>
      <c r="B14" s="2"/>
      <c r="C14" s="2"/>
      <c r="D14" s="2" t="s">
        <v>158</v>
      </c>
      <c r="E14" s="9">
        <v>7600</v>
      </c>
      <c r="F14" s="9">
        <v>7800</v>
      </c>
      <c r="G14" s="23">
        <v>13000</v>
      </c>
      <c r="H14" s="11">
        <v>13000</v>
      </c>
      <c r="I14" s="1"/>
      <c r="J14" s="32">
        <v>3</v>
      </c>
      <c r="Q14" s="1"/>
      <c r="R14" s="1"/>
    </row>
    <row r="15" spans="1:18" ht="15.75" thickBot="1" x14ac:dyDescent="0.3">
      <c r="A15" s="2"/>
      <c r="B15" s="2"/>
      <c r="C15" s="2"/>
      <c r="D15" s="2" t="s">
        <v>74</v>
      </c>
      <c r="E15" s="34" t="s">
        <v>93</v>
      </c>
      <c r="F15" s="34" t="s">
        <v>93</v>
      </c>
      <c r="G15" s="7"/>
      <c r="H15" s="11"/>
      <c r="I15" s="1"/>
      <c r="J15" s="20"/>
      <c r="K15" s="1"/>
      <c r="L15" s="1"/>
      <c r="M15" s="1"/>
      <c r="N15" s="1"/>
      <c r="O15" s="1"/>
      <c r="P15" s="1"/>
      <c r="Q15" s="1"/>
      <c r="R15" s="1"/>
    </row>
    <row r="16" spans="1:18" ht="15.75" thickBot="1" x14ac:dyDescent="0.3">
      <c r="A16" s="2"/>
      <c r="B16" s="2"/>
      <c r="C16" s="2" t="s">
        <v>73</v>
      </c>
      <c r="D16" s="2"/>
      <c r="E16" s="10"/>
      <c r="F16" s="10"/>
      <c r="G16" s="12">
        <f>SUM(G11:G15)</f>
        <v>52937</v>
      </c>
      <c r="H16" s="13">
        <f>ROUND(SUM(H10:H15),5)</f>
        <v>74694</v>
      </c>
      <c r="I16" s="1"/>
      <c r="J16" s="20"/>
    </row>
    <row r="17" spans="1:10" ht="15.75" thickBot="1" x14ac:dyDescent="0.3">
      <c r="A17" s="2"/>
      <c r="B17" s="2" t="s">
        <v>72</v>
      </c>
      <c r="C17" s="2"/>
      <c r="D17" s="2"/>
      <c r="E17" s="35">
        <f>SUM(E11:E16)</f>
        <v>56354</v>
      </c>
      <c r="F17" s="35">
        <f>SUM(F11:F16)</f>
        <v>57454</v>
      </c>
      <c r="G17" s="12">
        <f>G16</f>
        <v>52937</v>
      </c>
      <c r="H17" s="13">
        <f>ROUND(H9+H16,5)</f>
        <v>74694</v>
      </c>
      <c r="I17" s="1"/>
      <c r="J17" s="20"/>
    </row>
    <row r="18" spans="1:10" ht="15.75" thickBot="1" x14ac:dyDescent="0.3">
      <c r="A18" s="2"/>
      <c r="B18" s="2"/>
      <c r="C18" s="2"/>
      <c r="D18" s="2"/>
      <c r="E18" s="35"/>
      <c r="F18" s="35"/>
      <c r="G18" s="12"/>
      <c r="H18" s="13"/>
      <c r="I18" s="1"/>
      <c r="J18" s="20"/>
    </row>
    <row r="19" spans="1:10" ht="15.75" thickBot="1" x14ac:dyDescent="0.3">
      <c r="A19" s="2" t="s">
        <v>71</v>
      </c>
      <c r="B19" s="2"/>
      <c r="C19" s="2"/>
      <c r="D19" s="2"/>
      <c r="E19" s="36">
        <f>E8-E17</f>
        <v>-469</v>
      </c>
      <c r="F19" s="36">
        <f>F8-F17</f>
        <v>-480</v>
      </c>
      <c r="G19" s="12">
        <f>G8-G17</f>
        <v>285</v>
      </c>
      <c r="H19" s="13">
        <f>ROUND(H4+H8-H17,5)</f>
        <v>70</v>
      </c>
      <c r="I19" s="1"/>
      <c r="J19" s="20"/>
    </row>
    <row r="20" spans="1:10" x14ac:dyDescent="0.25">
      <c r="A20" s="2" t="s">
        <v>70</v>
      </c>
      <c r="B20" s="2"/>
      <c r="C20" s="2"/>
      <c r="D20" s="2"/>
      <c r="E20" s="37">
        <f>E19</f>
        <v>-469</v>
      </c>
      <c r="F20" s="37">
        <f>F19</f>
        <v>-480</v>
      </c>
      <c r="G20" s="24">
        <f>G19</f>
        <v>285</v>
      </c>
      <c r="H20" s="25">
        <f>H19</f>
        <v>70</v>
      </c>
      <c r="I20" s="26"/>
      <c r="J20" s="27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33">
        <v>1</v>
      </c>
      <c r="B25" s="1" t="s">
        <v>94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33">
        <v>2</v>
      </c>
      <c r="B26" s="1" t="s">
        <v>95</v>
      </c>
      <c r="C26" s="1"/>
      <c r="D26" s="1"/>
      <c r="E26" s="1"/>
      <c r="F26" s="1"/>
      <c r="G26" s="1"/>
      <c r="H26" s="1"/>
      <c r="I26" s="1"/>
      <c r="J26" s="1"/>
    </row>
    <row r="27" spans="1:10" ht="15.75" customHeight="1" x14ac:dyDescent="0.25">
      <c r="A27" s="33"/>
      <c r="B27" s="65" t="s">
        <v>170</v>
      </c>
      <c r="C27" s="65"/>
      <c r="D27" s="74"/>
    </row>
    <row r="28" spans="1:10" x14ac:dyDescent="0.25">
      <c r="A28" s="33"/>
      <c r="B28" s="65" t="s">
        <v>164</v>
      </c>
      <c r="C28" s="1"/>
    </row>
    <row r="29" spans="1:10" x14ac:dyDescent="0.25">
      <c r="A29" s="33">
        <v>3</v>
      </c>
      <c r="B29" s="1" t="s">
        <v>179</v>
      </c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B31" s="65"/>
    </row>
    <row r="32" spans="1:10" x14ac:dyDescent="0.25">
      <c r="A32" s="64"/>
      <c r="B32" s="1" t="s">
        <v>169</v>
      </c>
    </row>
    <row r="33" spans="2:2" x14ac:dyDescent="0.25">
      <c r="B33" s="1" t="s">
        <v>171</v>
      </c>
    </row>
  </sheetData>
  <sheetProtection selectLockedCells="1" selectUnlockedCells="1"/>
  <pageMargins left="0.2" right="0.2" top="1" bottom="0.75" header="0.3" footer="0.3"/>
  <pageSetup orientation="landscape" r:id="rId1"/>
  <headerFooter>
    <oddHeader>&amp;C&amp;"Garamond,Regular"&amp;12CCI Public Lands
2025 Proposed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5"/>
  <sheetViews>
    <sheetView tabSelected="1" zoomScaleNormal="100" workbookViewId="0">
      <selection activeCell="H2" sqref="H2"/>
    </sheetView>
  </sheetViews>
  <sheetFormatPr defaultRowHeight="15" x14ac:dyDescent="0.25"/>
  <cols>
    <col min="1" max="1" width="17.85546875" bestFit="1" customWidth="1"/>
    <col min="2" max="2" width="16.5703125" customWidth="1"/>
    <col min="3" max="3" width="16.7109375" customWidth="1"/>
    <col min="4" max="4" width="16.140625" customWidth="1"/>
    <col min="5" max="5" width="10.85546875" customWidth="1"/>
    <col min="6" max="6" width="19.140625" customWidth="1"/>
    <col min="7" max="7" width="21.140625" customWidth="1"/>
    <col min="8" max="8" width="11.85546875" customWidth="1"/>
    <col min="9" max="9" width="21.140625" customWidth="1"/>
    <col min="10" max="15" width="9.140625" customWidth="1"/>
    <col min="16" max="16" width="38.42578125" customWidth="1"/>
    <col min="23" max="23" width="2.7109375" customWidth="1"/>
    <col min="24" max="24" width="12.28515625" customWidth="1"/>
  </cols>
  <sheetData>
    <row r="1" spans="1:24" ht="75" x14ac:dyDescent="0.25">
      <c r="A1" s="98"/>
      <c r="B1" s="99"/>
      <c r="C1" s="99"/>
      <c r="D1" s="99"/>
      <c r="E1" s="99"/>
      <c r="F1" s="99"/>
      <c r="G1" s="86" t="s">
        <v>174</v>
      </c>
      <c r="H1" s="100"/>
      <c r="I1" s="98"/>
    </row>
    <row r="2" spans="1:24" ht="18.75" x14ac:dyDescent="0.25">
      <c r="A2" s="42"/>
      <c r="B2" s="42" t="s">
        <v>175</v>
      </c>
      <c r="C2" s="103" t="s">
        <v>156</v>
      </c>
      <c r="D2" s="42"/>
      <c r="E2" s="66"/>
      <c r="F2" s="87" t="s">
        <v>176</v>
      </c>
      <c r="G2" s="94" t="s">
        <v>176</v>
      </c>
      <c r="H2" s="105">
        <v>2024</v>
      </c>
      <c r="I2" s="90" t="s">
        <v>165</v>
      </c>
      <c r="X2" s="70"/>
    </row>
    <row r="3" spans="1:24" ht="18.75" x14ac:dyDescent="0.25">
      <c r="A3" s="43" t="s">
        <v>68</v>
      </c>
      <c r="B3" s="43" t="s">
        <v>67</v>
      </c>
      <c r="C3" s="104" t="s">
        <v>66</v>
      </c>
      <c r="D3" s="45" t="s">
        <v>65</v>
      </c>
      <c r="E3" s="67" t="s">
        <v>63</v>
      </c>
      <c r="F3" s="88" t="s">
        <v>64</v>
      </c>
      <c r="G3" s="75" t="s">
        <v>91</v>
      </c>
      <c r="H3" s="58" t="s">
        <v>85</v>
      </c>
      <c r="I3" s="91" t="s">
        <v>91</v>
      </c>
      <c r="X3" s="71"/>
    </row>
    <row r="4" spans="1:24" ht="18.75" x14ac:dyDescent="0.25">
      <c r="A4" s="43"/>
      <c r="B4" s="43" t="s">
        <v>62</v>
      </c>
      <c r="C4" s="43" t="s">
        <v>86</v>
      </c>
      <c r="D4" s="45" t="s">
        <v>62</v>
      </c>
      <c r="E4" s="68" t="s">
        <v>61</v>
      </c>
      <c r="F4" s="88" t="s">
        <v>90</v>
      </c>
      <c r="G4" s="75" t="s">
        <v>89</v>
      </c>
      <c r="H4" s="58" t="s">
        <v>68</v>
      </c>
      <c r="I4" s="91" t="s">
        <v>89</v>
      </c>
      <c r="X4" s="71"/>
    </row>
    <row r="5" spans="1:24" ht="18.75" x14ac:dyDescent="0.25">
      <c r="A5" s="45"/>
      <c r="B5" s="45"/>
      <c r="C5" s="76" t="s">
        <v>87</v>
      </c>
      <c r="D5" s="51"/>
      <c r="E5" s="69"/>
      <c r="F5" s="89">
        <v>62954</v>
      </c>
      <c r="G5" s="75" t="s">
        <v>88</v>
      </c>
      <c r="H5" s="58" t="s">
        <v>63</v>
      </c>
      <c r="I5" s="92" t="s">
        <v>88</v>
      </c>
      <c r="X5" s="71"/>
    </row>
    <row r="6" spans="1:24" ht="15.75" x14ac:dyDescent="0.25">
      <c r="A6" s="95" t="s">
        <v>60</v>
      </c>
      <c r="B6" s="46">
        <v>226045</v>
      </c>
      <c r="C6" s="44">
        <v>0</v>
      </c>
      <c r="D6" s="44">
        <f t="shared" ref="D6:D36" si="0">B6+C6</f>
        <v>226045</v>
      </c>
      <c r="E6" s="52">
        <f t="shared" ref="E6:E39" si="1">D6/$D$69</f>
        <v>2.8713332022606256E-3</v>
      </c>
      <c r="F6" s="81">
        <f t="shared" ref="F6:F37" si="2">E6*$F$5</f>
        <v>180.76191041511541</v>
      </c>
      <c r="G6" s="78">
        <f t="shared" ref="G6:G39" si="3">IF(F6&gt;4000,4000,IF(F6&lt;150,150,F6))</f>
        <v>180.76191041511541</v>
      </c>
      <c r="H6" s="84"/>
      <c r="I6" s="77">
        <v>162.88906163078929</v>
      </c>
      <c r="X6" s="72"/>
    </row>
    <row r="7" spans="1:24" ht="15.75" x14ac:dyDescent="0.25">
      <c r="A7" s="96" t="s">
        <v>59</v>
      </c>
      <c r="B7" s="47">
        <v>19837</v>
      </c>
      <c r="C7" s="41">
        <v>282148</v>
      </c>
      <c r="D7" s="41">
        <f t="shared" si="0"/>
        <v>301985</v>
      </c>
      <c r="E7" s="53">
        <f t="shared" si="1"/>
        <v>3.8359599065879582E-3</v>
      </c>
      <c r="F7" s="82">
        <f t="shared" si="2"/>
        <v>241.48901995933832</v>
      </c>
      <c r="G7" s="79">
        <f t="shared" si="3"/>
        <v>241.48901995933832</v>
      </c>
      <c r="H7" s="85"/>
      <c r="I7" s="77">
        <v>251.01172626753134</v>
      </c>
      <c r="X7" s="72"/>
    </row>
    <row r="8" spans="1:24" ht="15.75" x14ac:dyDescent="0.25">
      <c r="A8" s="96" t="s">
        <v>58</v>
      </c>
      <c r="B8" s="47">
        <v>50880</v>
      </c>
      <c r="C8" s="41">
        <v>2212</v>
      </c>
      <c r="D8" s="41">
        <f t="shared" si="0"/>
        <v>53092</v>
      </c>
      <c r="E8" s="53">
        <f t="shared" si="1"/>
        <v>6.7440032902484526E-4</v>
      </c>
      <c r="F8" s="82">
        <f t="shared" si="2"/>
        <v>42.456198313430107</v>
      </c>
      <c r="G8" s="79">
        <f t="shared" si="3"/>
        <v>150</v>
      </c>
      <c r="H8" s="85"/>
      <c r="I8" s="77">
        <v>150</v>
      </c>
      <c r="X8" s="72"/>
    </row>
    <row r="9" spans="1:24" ht="15.75" x14ac:dyDescent="0.25">
      <c r="A9" s="96" t="s">
        <v>57</v>
      </c>
      <c r="B9" s="47">
        <v>390244</v>
      </c>
      <c r="C9" s="41">
        <v>1063183</v>
      </c>
      <c r="D9" s="41">
        <f t="shared" si="0"/>
        <v>1453427</v>
      </c>
      <c r="E9" s="53">
        <f t="shared" si="1"/>
        <v>1.8462134540299737E-2</v>
      </c>
      <c r="F9" s="82">
        <f t="shared" si="2"/>
        <v>1162.2652178500296</v>
      </c>
      <c r="G9" s="79">
        <f t="shared" si="3"/>
        <v>1162.2652178500296</v>
      </c>
      <c r="H9" s="85"/>
      <c r="I9" s="77">
        <v>1233.3662042174699</v>
      </c>
      <c r="X9" s="72"/>
    </row>
    <row r="10" spans="1:24" ht="15.75" x14ac:dyDescent="0.25">
      <c r="A10" s="96" t="s">
        <v>56</v>
      </c>
      <c r="B10" s="47">
        <v>7675</v>
      </c>
      <c r="C10" s="41">
        <v>677828</v>
      </c>
      <c r="D10" s="41">
        <f t="shared" si="0"/>
        <v>685503</v>
      </c>
      <c r="E10" s="53">
        <f t="shared" si="1"/>
        <v>8.7075915156241707E-3</v>
      </c>
      <c r="F10" s="82">
        <f t="shared" si="2"/>
        <v>548.17771627460399</v>
      </c>
      <c r="G10" s="79">
        <f t="shared" si="3"/>
        <v>548.17771627460399</v>
      </c>
      <c r="H10" s="85"/>
      <c r="I10" s="77">
        <v>581.75129048274516</v>
      </c>
      <c r="X10" s="72"/>
    </row>
    <row r="11" spans="1:24" ht="15.75" x14ac:dyDescent="0.25">
      <c r="A11" s="96" t="s">
        <v>55</v>
      </c>
      <c r="B11" s="47">
        <v>2319</v>
      </c>
      <c r="C11" s="41">
        <v>69280</v>
      </c>
      <c r="D11" s="41">
        <f t="shared" si="0"/>
        <v>71599</v>
      </c>
      <c r="E11" s="53">
        <f t="shared" si="1"/>
        <v>9.0948521731804965E-4</v>
      </c>
      <c r="F11" s="82">
        <f t="shared" si="2"/>
        <v>57.255732371040494</v>
      </c>
      <c r="G11" s="79">
        <f t="shared" si="3"/>
        <v>150</v>
      </c>
      <c r="H11" s="85"/>
      <c r="I11" s="77">
        <v>150</v>
      </c>
      <c r="X11" s="72"/>
    </row>
    <row r="12" spans="1:24" ht="15.75" x14ac:dyDescent="0.25">
      <c r="A12" s="96" t="s">
        <v>172</v>
      </c>
      <c r="B12" s="47">
        <v>50291</v>
      </c>
      <c r="C12" s="41">
        <v>497320</v>
      </c>
      <c r="D12" s="41">
        <f t="shared" si="0"/>
        <v>547611</v>
      </c>
      <c r="E12" s="53">
        <f t="shared" si="1"/>
        <v>6.9560204659388329E-3</v>
      </c>
      <c r="F12" s="82">
        <f t="shared" si="2"/>
        <v>437.90931241271329</v>
      </c>
      <c r="G12" s="79">
        <f t="shared" si="3"/>
        <v>437.90931241271329</v>
      </c>
      <c r="H12" s="85"/>
      <c r="I12" s="77">
        <v>464.73006000036162</v>
      </c>
      <c r="X12" s="72"/>
    </row>
    <row r="13" spans="1:24" ht="15.75" x14ac:dyDescent="0.25">
      <c r="A13" s="96" t="s">
        <v>173</v>
      </c>
      <c r="B13" s="47">
        <v>32999</v>
      </c>
      <c r="C13" s="41">
        <v>0</v>
      </c>
      <c r="D13" s="41">
        <f t="shared" si="0"/>
        <v>32999</v>
      </c>
      <c r="E13" s="53">
        <f t="shared" si="1"/>
        <v>4.1916929965891031E-4</v>
      </c>
      <c r="F13" s="82">
        <f t="shared" si="2"/>
        <v>26.38838409072704</v>
      </c>
      <c r="G13" s="79">
        <f t="shared" si="3"/>
        <v>150</v>
      </c>
      <c r="H13" s="85"/>
      <c r="I13" s="77">
        <v>150</v>
      </c>
      <c r="X13" s="72"/>
    </row>
    <row r="14" spans="1:24" ht="15.75" x14ac:dyDescent="0.25">
      <c r="A14" s="96" t="s">
        <v>54</v>
      </c>
      <c r="B14" s="47">
        <v>76502</v>
      </c>
      <c r="C14" s="41">
        <v>1607922</v>
      </c>
      <c r="D14" s="41">
        <f t="shared" si="0"/>
        <v>1684424</v>
      </c>
      <c r="E14" s="53">
        <f t="shared" si="1"/>
        <v>2.1396370447851764E-2</v>
      </c>
      <c r="F14" s="82">
        <f t="shared" si="2"/>
        <v>1346.9871051740599</v>
      </c>
      <c r="G14" s="79">
        <f t="shared" si="3"/>
        <v>1346.9871051740599</v>
      </c>
      <c r="H14" s="85"/>
      <c r="I14" s="77">
        <v>1429.6585709697954</v>
      </c>
      <c r="X14" s="72"/>
    </row>
    <row r="15" spans="1:24" ht="15.75" x14ac:dyDescent="0.25">
      <c r="A15" s="96" t="s">
        <v>53</v>
      </c>
      <c r="B15" s="47">
        <v>11677</v>
      </c>
      <c r="C15" s="41">
        <v>0</v>
      </c>
      <c r="D15" s="41">
        <f t="shared" si="0"/>
        <v>11677</v>
      </c>
      <c r="E15" s="53">
        <f t="shared" si="1"/>
        <v>1.4832691633434638E-4</v>
      </c>
      <c r="F15" s="82">
        <f t="shared" si="2"/>
        <v>9.3377726909124412</v>
      </c>
      <c r="G15" s="79">
        <f t="shared" si="3"/>
        <v>150</v>
      </c>
      <c r="H15" s="85">
        <v>150</v>
      </c>
      <c r="I15" s="77">
        <v>150</v>
      </c>
      <c r="X15" s="72"/>
    </row>
    <row r="16" spans="1:24" ht="15.75" x14ac:dyDescent="0.25">
      <c r="A16" s="96" t="s">
        <v>52</v>
      </c>
      <c r="B16" s="47">
        <v>236602</v>
      </c>
      <c r="C16" s="41">
        <v>331650</v>
      </c>
      <c r="D16" s="41">
        <f t="shared" si="0"/>
        <v>568252</v>
      </c>
      <c r="E16" s="53">
        <f t="shared" si="1"/>
        <v>7.2182124570373376E-3</v>
      </c>
      <c r="F16" s="82">
        <f t="shared" si="2"/>
        <v>454.41534702032857</v>
      </c>
      <c r="G16" s="79">
        <f t="shared" si="3"/>
        <v>454.41534702032857</v>
      </c>
      <c r="H16" s="85"/>
      <c r="I16" s="77">
        <v>482.24086879451772</v>
      </c>
      <c r="X16" s="72"/>
    </row>
    <row r="17" spans="1:24" ht="15.75" x14ac:dyDescent="0.25">
      <c r="A17" s="96" t="s">
        <v>51</v>
      </c>
      <c r="B17" s="47">
        <v>71087</v>
      </c>
      <c r="C17" s="41">
        <v>1402984</v>
      </c>
      <c r="D17" s="41">
        <f t="shared" si="0"/>
        <v>1474071</v>
      </c>
      <c r="E17" s="53">
        <f t="shared" si="1"/>
        <v>1.8724364638852985E-2</v>
      </c>
      <c r="F17" s="82">
        <f t="shared" si="2"/>
        <v>1178.7736514743508</v>
      </c>
      <c r="G17" s="79">
        <f t="shared" si="3"/>
        <v>1178.7736514743508</v>
      </c>
      <c r="H17" s="85"/>
      <c r="I17" s="77">
        <v>1252.0395263731473</v>
      </c>
      <c r="X17" s="72"/>
    </row>
    <row r="18" spans="1:24" ht="15.75" x14ac:dyDescent="0.25">
      <c r="A18" s="96" t="s">
        <v>50</v>
      </c>
      <c r="B18" s="47">
        <v>3622</v>
      </c>
      <c r="C18" s="41">
        <v>340</v>
      </c>
      <c r="D18" s="41">
        <f t="shared" si="0"/>
        <v>3962</v>
      </c>
      <c r="E18" s="53">
        <f t="shared" si="1"/>
        <v>5.032724522708575E-5</v>
      </c>
      <c r="F18" s="82">
        <f t="shared" si="2"/>
        <v>3.1683013960259565</v>
      </c>
      <c r="G18" s="79">
        <f t="shared" si="3"/>
        <v>150</v>
      </c>
      <c r="H18" s="85"/>
      <c r="I18" s="77">
        <v>150</v>
      </c>
      <c r="X18" s="72"/>
    </row>
    <row r="19" spans="1:24" ht="15.75" x14ac:dyDescent="0.25">
      <c r="A19" s="96" t="s">
        <v>49</v>
      </c>
      <c r="B19" s="47">
        <v>4</v>
      </c>
      <c r="C19" s="41">
        <v>13571</v>
      </c>
      <c r="D19" s="41">
        <f t="shared" si="0"/>
        <v>13575</v>
      </c>
      <c r="E19" s="53">
        <f t="shared" si="1"/>
        <v>1.7243623270007296E-4</v>
      </c>
      <c r="F19" s="82">
        <f t="shared" si="2"/>
        <v>10.855550593400393</v>
      </c>
      <c r="G19" s="79">
        <f t="shared" si="3"/>
        <v>150</v>
      </c>
      <c r="H19" s="85"/>
      <c r="I19" s="77">
        <v>150</v>
      </c>
      <c r="X19" s="72"/>
    </row>
    <row r="20" spans="1:24" ht="15.75" x14ac:dyDescent="0.25">
      <c r="A20" s="96" t="s">
        <v>48</v>
      </c>
      <c r="B20" s="47">
        <v>37585</v>
      </c>
      <c r="C20" s="41">
        <v>541046</v>
      </c>
      <c r="D20" s="41">
        <f t="shared" si="0"/>
        <v>578631</v>
      </c>
      <c r="E20" s="53">
        <f t="shared" si="1"/>
        <v>7.3500515479540274E-3</v>
      </c>
      <c r="F20" s="82">
        <f t="shared" si="2"/>
        <v>462.71514514989786</v>
      </c>
      <c r="G20" s="79">
        <f t="shared" si="3"/>
        <v>462.71514514989786</v>
      </c>
      <c r="H20" s="85"/>
      <c r="I20" s="77">
        <v>491.49043162749081</v>
      </c>
      <c r="X20" s="72"/>
    </row>
    <row r="21" spans="1:24" ht="15.75" x14ac:dyDescent="0.25">
      <c r="A21" s="96" t="s">
        <v>47</v>
      </c>
      <c r="B21" s="47">
        <v>425360</v>
      </c>
      <c r="C21" s="41">
        <v>928858</v>
      </c>
      <c r="D21" s="41">
        <f t="shared" si="0"/>
        <v>1354218</v>
      </c>
      <c r="E21" s="53">
        <f t="shared" si="1"/>
        <v>1.7201933714521358E-2</v>
      </c>
      <c r="F21" s="82">
        <f t="shared" si="2"/>
        <v>1082.9305350639775</v>
      </c>
      <c r="G21" s="79">
        <f t="shared" si="3"/>
        <v>1082.9305350639775</v>
      </c>
      <c r="H21" s="85"/>
      <c r="I21" s="77">
        <v>1149.2247868149436</v>
      </c>
      <c r="X21" s="72"/>
    </row>
    <row r="22" spans="1:24" ht="15.75" x14ac:dyDescent="0.25">
      <c r="A22" s="96" t="s">
        <v>46</v>
      </c>
      <c r="B22" s="47">
        <v>543299</v>
      </c>
      <c r="C22" s="41">
        <v>199991</v>
      </c>
      <c r="D22" s="41">
        <f t="shared" si="0"/>
        <v>743290</v>
      </c>
      <c r="E22" s="53">
        <f t="shared" si="1"/>
        <v>9.4416300113176598E-3</v>
      </c>
      <c r="F22" s="82">
        <f t="shared" si="2"/>
        <v>594.38837573249191</v>
      </c>
      <c r="G22" s="79">
        <f t="shared" si="3"/>
        <v>594.38837573249191</v>
      </c>
      <c r="H22" s="85"/>
      <c r="I22" s="77">
        <v>606.77691779244913</v>
      </c>
      <c r="X22" s="72"/>
    </row>
    <row r="23" spans="1:24" ht="15.75" x14ac:dyDescent="0.25">
      <c r="A23" s="96" t="s">
        <v>45</v>
      </c>
      <c r="B23" s="47">
        <v>99379</v>
      </c>
      <c r="C23" s="41">
        <v>384911</v>
      </c>
      <c r="D23" s="41">
        <f t="shared" si="0"/>
        <v>484290</v>
      </c>
      <c r="E23" s="53">
        <f t="shared" si="1"/>
        <v>6.1516864187343154E-3</v>
      </c>
      <c r="F23" s="82">
        <f t="shared" si="2"/>
        <v>387.27326680500011</v>
      </c>
      <c r="G23" s="79">
        <f t="shared" si="3"/>
        <v>387.27326680500011</v>
      </c>
      <c r="H23" s="85"/>
      <c r="I23" s="77">
        <v>410.98908905960371</v>
      </c>
      <c r="X23" s="72"/>
    </row>
    <row r="24" spans="1:24" ht="15.75" x14ac:dyDescent="0.25">
      <c r="A24" s="96" t="s">
        <v>44</v>
      </c>
      <c r="B24" s="47">
        <v>6808</v>
      </c>
      <c r="C24" s="41">
        <v>2843723</v>
      </c>
      <c r="D24" s="41">
        <f t="shared" si="0"/>
        <v>2850531</v>
      </c>
      <c r="E24" s="53">
        <f t="shared" si="1"/>
        <v>3.620882702281928E-2</v>
      </c>
      <c r="F24" s="82">
        <f t="shared" si="2"/>
        <v>2279.4904963945651</v>
      </c>
      <c r="G24" s="79">
        <f t="shared" si="3"/>
        <v>2279.4904963945651</v>
      </c>
      <c r="H24" s="85"/>
      <c r="I24" s="77">
        <v>2418.3581334938754</v>
      </c>
      <c r="X24" s="72"/>
    </row>
    <row r="25" spans="1:24" ht="15.75" x14ac:dyDescent="0.25">
      <c r="A25" s="96" t="s">
        <v>43</v>
      </c>
      <c r="B25" s="47">
        <v>122987</v>
      </c>
      <c r="C25" s="41">
        <v>214205</v>
      </c>
      <c r="D25" s="41">
        <f t="shared" si="0"/>
        <v>337192</v>
      </c>
      <c r="E25" s="53">
        <f t="shared" si="1"/>
        <v>4.2831762929357647E-3</v>
      </c>
      <c r="F25" s="82">
        <f t="shared" si="2"/>
        <v>269.64308034547815</v>
      </c>
      <c r="G25" s="79">
        <f t="shared" si="3"/>
        <v>269.64308034547815</v>
      </c>
      <c r="H25" s="85"/>
      <c r="I25" s="77">
        <v>286.62452883394644</v>
      </c>
      <c r="X25" s="72"/>
    </row>
    <row r="26" spans="1:24" ht="15.75" x14ac:dyDescent="0.25">
      <c r="A26" s="96" t="s">
        <v>42</v>
      </c>
      <c r="B26" s="47">
        <v>13072</v>
      </c>
      <c r="C26" s="41">
        <v>0</v>
      </c>
      <c r="D26" s="41">
        <f t="shared" si="0"/>
        <v>13072</v>
      </c>
      <c r="E26" s="53">
        <f t="shared" si="1"/>
        <v>1.6604688278860802E-4</v>
      </c>
      <c r="F26" s="82">
        <f t="shared" si="2"/>
        <v>10.453315459074028</v>
      </c>
      <c r="G26" s="79">
        <f t="shared" si="3"/>
        <v>150</v>
      </c>
      <c r="H26" s="85"/>
      <c r="I26" s="77">
        <v>150</v>
      </c>
      <c r="X26" s="72"/>
    </row>
    <row r="27" spans="1:24" ht="15.75" x14ac:dyDescent="0.25">
      <c r="A27" s="96" t="s">
        <v>41</v>
      </c>
      <c r="B27" s="47">
        <v>155713</v>
      </c>
      <c r="C27" s="41">
        <v>1368605</v>
      </c>
      <c r="D27" s="41">
        <f t="shared" si="0"/>
        <v>1524318</v>
      </c>
      <c r="E27" s="53">
        <f t="shared" si="1"/>
        <v>1.9362626398299065E-2</v>
      </c>
      <c r="F27" s="82">
        <f t="shared" si="2"/>
        <v>1218.9547822785194</v>
      </c>
      <c r="G27" s="79">
        <f t="shared" si="3"/>
        <v>1218.9547822785194</v>
      </c>
      <c r="H27" s="85"/>
      <c r="I27" s="77">
        <v>1293.5416144084488</v>
      </c>
      <c r="X27" s="72"/>
    </row>
    <row r="28" spans="1:24" ht="15.75" x14ac:dyDescent="0.25">
      <c r="A28" s="96" t="s">
        <v>40</v>
      </c>
      <c r="B28" s="47">
        <v>20408</v>
      </c>
      <c r="C28" s="41">
        <v>3959024</v>
      </c>
      <c r="D28" s="41">
        <f t="shared" si="0"/>
        <v>3979432</v>
      </c>
      <c r="E28" s="53">
        <f t="shared" si="1"/>
        <v>5.0548674944096997E-2</v>
      </c>
      <c r="F28" s="82">
        <f t="shared" si="2"/>
        <v>3182.2412824306825</v>
      </c>
      <c r="G28" s="79">
        <f t="shared" si="3"/>
        <v>3182.2412824306825</v>
      </c>
      <c r="H28" s="85"/>
      <c r="I28" s="77">
        <v>3377.645566427977</v>
      </c>
      <c r="X28" s="72"/>
    </row>
    <row r="29" spans="1:24" ht="15.75" x14ac:dyDescent="0.25">
      <c r="A29" s="96" t="s">
        <v>39</v>
      </c>
      <c r="B29" s="47">
        <v>18190</v>
      </c>
      <c r="C29" s="41">
        <v>126031</v>
      </c>
      <c r="D29" s="41">
        <f t="shared" si="0"/>
        <v>144221</v>
      </c>
      <c r="E29" s="53">
        <f t="shared" si="1"/>
        <v>1.8319650767025578E-3</v>
      </c>
      <c r="F29" s="82">
        <f t="shared" si="2"/>
        <v>115.32952943873282</v>
      </c>
      <c r="G29" s="79">
        <f t="shared" si="3"/>
        <v>150</v>
      </c>
      <c r="H29" s="85"/>
      <c r="I29" s="77">
        <v>150</v>
      </c>
      <c r="X29" s="72"/>
    </row>
    <row r="30" spans="1:24" ht="15.75" x14ac:dyDescent="0.25">
      <c r="A30" s="96" t="s">
        <v>38</v>
      </c>
      <c r="B30" s="47">
        <v>106975</v>
      </c>
      <c r="C30" s="41">
        <v>2021824</v>
      </c>
      <c r="D30" s="41">
        <f t="shared" si="0"/>
        <v>2128799</v>
      </c>
      <c r="E30" s="53">
        <f t="shared" si="1"/>
        <v>2.7041037181265756E-2</v>
      </c>
      <c r="F30" s="82">
        <f t="shared" si="2"/>
        <v>1702.3414547094044</v>
      </c>
      <c r="G30" s="79">
        <f t="shared" si="3"/>
        <v>1702.3414547094044</v>
      </c>
      <c r="H30" s="85"/>
      <c r="I30" s="77">
        <v>1808.1496351109729</v>
      </c>
      <c r="X30" s="72"/>
    </row>
    <row r="31" spans="1:24" ht="15.75" x14ac:dyDescent="0.25">
      <c r="A31" s="96" t="s">
        <v>37</v>
      </c>
      <c r="B31" s="47">
        <v>317851</v>
      </c>
      <c r="C31" s="41">
        <v>1908789</v>
      </c>
      <c r="D31" s="41">
        <f t="shared" si="0"/>
        <v>2226640</v>
      </c>
      <c r="E31" s="53">
        <f t="shared" si="1"/>
        <v>2.8283861007682539E-2</v>
      </c>
      <c r="F31" s="82">
        <f t="shared" si="2"/>
        <v>1780.5821858776465</v>
      </c>
      <c r="G31" s="79">
        <f t="shared" si="3"/>
        <v>1780.5821858776465</v>
      </c>
      <c r="H31" s="85"/>
      <c r="I31" s="77">
        <v>1891.370428578133</v>
      </c>
      <c r="X31" s="72"/>
    </row>
    <row r="32" spans="1:24" ht="15.75" x14ac:dyDescent="0.25">
      <c r="A32" s="96" t="s">
        <v>36</v>
      </c>
      <c r="B32" s="47">
        <v>174384</v>
      </c>
      <c r="C32" s="41">
        <v>174497</v>
      </c>
      <c r="D32" s="41">
        <f t="shared" si="0"/>
        <v>348881</v>
      </c>
      <c r="E32" s="53">
        <f t="shared" si="1"/>
        <v>4.4316556390890721E-3</v>
      </c>
      <c r="F32" s="82">
        <f t="shared" si="2"/>
        <v>278.99044910321345</v>
      </c>
      <c r="G32" s="79">
        <f t="shared" si="3"/>
        <v>278.99044910321345</v>
      </c>
      <c r="H32" s="85"/>
      <c r="I32" s="77">
        <v>338.54410849865627</v>
      </c>
      <c r="X32" s="72"/>
    </row>
    <row r="33" spans="1:24" ht="15.75" x14ac:dyDescent="0.25">
      <c r="A33" s="96" t="s">
        <v>35</v>
      </c>
      <c r="B33" s="47">
        <v>44416</v>
      </c>
      <c r="C33" s="41">
        <v>654538</v>
      </c>
      <c r="D33" s="41">
        <f t="shared" si="0"/>
        <v>698954</v>
      </c>
      <c r="E33" s="53">
        <f t="shared" si="1"/>
        <v>8.8784526401949754E-3</v>
      </c>
      <c r="F33" s="82">
        <f t="shared" si="2"/>
        <v>558.93410751083445</v>
      </c>
      <c r="G33" s="79">
        <f t="shared" si="3"/>
        <v>558.93410751083445</v>
      </c>
      <c r="H33" s="85">
        <v>584</v>
      </c>
      <c r="I33" s="77">
        <v>593.20764304314014</v>
      </c>
      <c r="X33" s="72"/>
    </row>
    <row r="34" spans="1:24" ht="15.75" x14ac:dyDescent="0.25">
      <c r="A34" s="96" t="s">
        <v>34</v>
      </c>
      <c r="B34" s="47">
        <v>157161</v>
      </c>
      <c r="C34" s="41">
        <v>246926</v>
      </c>
      <c r="D34" s="41">
        <f t="shared" si="0"/>
        <v>404087</v>
      </c>
      <c r="E34" s="53">
        <f t="shared" si="1"/>
        <v>5.1329090212209492E-3</v>
      </c>
      <c r="F34" s="82">
        <f t="shared" si="2"/>
        <v>323.13715452194361</v>
      </c>
      <c r="G34" s="79">
        <f t="shared" si="3"/>
        <v>323.13715452194361</v>
      </c>
      <c r="H34" s="85">
        <v>432</v>
      </c>
      <c r="I34" s="77">
        <v>351.63772754802608</v>
      </c>
      <c r="X34" s="72"/>
    </row>
    <row r="35" spans="1:24" ht="15.75" x14ac:dyDescent="0.25">
      <c r="A35" s="96" t="s">
        <v>33</v>
      </c>
      <c r="B35" s="47">
        <v>200619</v>
      </c>
      <c r="C35" s="41">
        <v>146777</v>
      </c>
      <c r="D35" s="41">
        <f t="shared" si="0"/>
        <v>347396</v>
      </c>
      <c r="E35" s="53">
        <f t="shared" si="1"/>
        <v>4.4127924489926005E-3</v>
      </c>
      <c r="F35" s="82">
        <f t="shared" si="2"/>
        <v>277.80293583388016</v>
      </c>
      <c r="G35" s="79">
        <f t="shared" si="3"/>
        <v>277.80293583388016</v>
      </c>
      <c r="H35" s="85">
        <v>290</v>
      </c>
      <c r="I35" s="77">
        <v>294.81537414124841</v>
      </c>
      <c r="X35" s="72"/>
    </row>
    <row r="36" spans="1:24" ht="15.75" x14ac:dyDescent="0.25">
      <c r="A36" s="96" t="s">
        <v>32</v>
      </c>
      <c r="B36" s="47">
        <v>8882</v>
      </c>
      <c r="C36" s="41">
        <v>21245</v>
      </c>
      <c r="D36" s="41">
        <f t="shared" si="0"/>
        <v>30127</v>
      </c>
      <c r="E36" s="53">
        <f t="shared" si="1"/>
        <v>3.8268776298748422E-4</v>
      </c>
      <c r="F36" s="82">
        <f t="shared" si="2"/>
        <v>24.091725431114082</v>
      </c>
      <c r="G36" s="79">
        <f t="shared" si="3"/>
        <v>150</v>
      </c>
      <c r="H36" s="85"/>
      <c r="I36" s="77">
        <v>150</v>
      </c>
      <c r="X36" s="72"/>
    </row>
    <row r="37" spans="1:24" ht="15.75" x14ac:dyDescent="0.25">
      <c r="A37" s="96" t="s">
        <v>31</v>
      </c>
      <c r="B37" s="47">
        <v>2146</v>
      </c>
      <c r="C37" s="41">
        <v>0</v>
      </c>
      <c r="D37" s="41">
        <f t="shared" ref="D37:D68" si="4">B37+C37</f>
        <v>2146</v>
      </c>
      <c r="E37" s="53">
        <f t="shared" si="1"/>
        <v>2.7259532624261994E-5</v>
      </c>
      <c r="F37" s="82">
        <f t="shared" si="2"/>
        <v>1.7160966168277896</v>
      </c>
      <c r="G37" s="79">
        <f t="shared" si="3"/>
        <v>150</v>
      </c>
      <c r="H37" s="85"/>
      <c r="I37" s="77">
        <v>150</v>
      </c>
      <c r="X37" s="72"/>
    </row>
    <row r="38" spans="1:24" ht="15.75" x14ac:dyDescent="0.25">
      <c r="A38" s="96" t="s">
        <v>30</v>
      </c>
      <c r="B38" s="47">
        <v>669488</v>
      </c>
      <c r="C38" s="41">
        <v>781397</v>
      </c>
      <c r="D38" s="41">
        <f t="shared" si="4"/>
        <v>1450885</v>
      </c>
      <c r="E38" s="53">
        <f t="shared" si="1"/>
        <v>1.842984482364975E-2</v>
      </c>
      <c r="F38" s="82">
        <f t="shared" ref="F38:F68" si="5">E38*$F$5</f>
        <v>1160.2324510280464</v>
      </c>
      <c r="G38" s="79">
        <f t="shared" si="3"/>
        <v>1160.2324510280464</v>
      </c>
      <c r="H38" s="85"/>
      <c r="I38" s="77">
        <v>1231.0899164086527</v>
      </c>
      <c r="X38" s="72"/>
    </row>
    <row r="39" spans="1:24" ht="15.75" x14ac:dyDescent="0.25">
      <c r="A39" s="96" t="s">
        <v>29</v>
      </c>
      <c r="B39" s="47">
        <v>279174</v>
      </c>
      <c r="C39" s="41">
        <v>349210</v>
      </c>
      <c r="D39" s="41">
        <f t="shared" si="4"/>
        <v>628384</v>
      </c>
      <c r="E39" s="53">
        <f t="shared" si="1"/>
        <v>7.9820382798528652E-3</v>
      </c>
      <c r="F39" s="82">
        <f t="shared" si="5"/>
        <v>502.50123786985728</v>
      </c>
      <c r="G39" s="79">
        <f t="shared" si="3"/>
        <v>502.50123786985728</v>
      </c>
      <c r="H39" s="85"/>
      <c r="I39" s="77">
        <v>533.49976539972954</v>
      </c>
      <c r="X39" s="72"/>
    </row>
    <row r="40" spans="1:24" ht="15.75" x14ac:dyDescent="0.25">
      <c r="A40" s="96" t="s">
        <v>28</v>
      </c>
      <c r="B40" s="47">
        <v>365369</v>
      </c>
      <c r="C40" s="41">
        <v>2334935</v>
      </c>
      <c r="D40" s="41">
        <f t="shared" si="4"/>
        <v>2700304</v>
      </c>
      <c r="E40" s="53">
        <f t="shared" ref="E40:E69" si="6">D40/$D$69</f>
        <v>3.4300570821726543E-2</v>
      </c>
      <c r="F40" s="82">
        <f t="shared" si="5"/>
        <v>2159.3581355109727</v>
      </c>
      <c r="G40" s="79">
        <f t="shared" ref="G40:G68" si="7">IF(F40&gt;4000,4000,IF(F40&lt;150,150,F40))</f>
        <v>2159.3581355109727</v>
      </c>
      <c r="H40" s="85"/>
      <c r="I40" s="77">
        <v>2291.6270282108358</v>
      </c>
      <c r="X40" s="72"/>
    </row>
    <row r="41" spans="1:24" ht="15.75" x14ac:dyDescent="0.25">
      <c r="A41" s="96" t="s">
        <v>27</v>
      </c>
      <c r="B41" s="47">
        <v>327062</v>
      </c>
      <c r="C41" s="41">
        <v>687311</v>
      </c>
      <c r="D41" s="41">
        <f t="shared" si="4"/>
        <v>1014373</v>
      </c>
      <c r="E41" s="53">
        <f t="shared" si="6"/>
        <v>1.2885057729110212E-2</v>
      </c>
      <c r="F41" s="82">
        <f t="shared" si="5"/>
        <v>811.1659242784043</v>
      </c>
      <c r="G41" s="79">
        <f t="shared" si="7"/>
        <v>811.1659242784043</v>
      </c>
      <c r="H41" s="85"/>
      <c r="I41" s="77">
        <v>861.02436642104692</v>
      </c>
      <c r="X41" s="72"/>
    </row>
    <row r="42" spans="1:24" ht="15.75" x14ac:dyDescent="0.25">
      <c r="A42" s="96" t="s">
        <v>26</v>
      </c>
      <c r="B42" s="47">
        <v>796</v>
      </c>
      <c r="C42" s="41">
        <v>6121</v>
      </c>
      <c r="D42" s="41">
        <f t="shared" si="4"/>
        <v>6917</v>
      </c>
      <c r="E42" s="53">
        <f t="shared" si="6"/>
        <v>8.786308814632815E-5</v>
      </c>
      <c r="F42" s="82">
        <f t="shared" si="5"/>
        <v>5.5313328511639419</v>
      </c>
      <c r="G42" s="79">
        <f t="shared" si="7"/>
        <v>150</v>
      </c>
      <c r="H42" s="85"/>
      <c r="I42" s="77">
        <v>150</v>
      </c>
      <c r="X42" s="72"/>
    </row>
    <row r="43" spans="1:24" ht="15.75" x14ac:dyDescent="0.25">
      <c r="A43" s="96" t="s">
        <v>25</v>
      </c>
      <c r="B43" s="47">
        <v>28688</v>
      </c>
      <c r="C43" s="41">
        <v>0</v>
      </c>
      <c r="D43" s="41">
        <f t="shared" si="4"/>
        <v>28688</v>
      </c>
      <c r="E43" s="53">
        <f t="shared" si="6"/>
        <v>3.6440888719703083E-4</v>
      </c>
      <c r="F43" s="82">
        <f t="shared" si="5"/>
        <v>22.940997084601879</v>
      </c>
      <c r="G43" s="79">
        <f t="shared" si="7"/>
        <v>150</v>
      </c>
      <c r="H43" s="85"/>
      <c r="I43" s="77">
        <v>150</v>
      </c>
      <c r="X43" s="72"/>
    </row>
    <row r="44" spans="1:24" ht="15.75" x14ac:dyDescent="0.25">
      <c r="A44" s="96" t="s">
        <v>24</v>
      </c>
      <c r="B44" s="47">
        <v>103747</v>
      </c>
      <c r="C44" s="41">
        <v>4399465</v>
      </c>
      <c r="D44" s="41">
        <f t="shared" si="4"/>
        <v>4503212</v>
      </c>
      <c r="E44" s="53">
        <f t="shared" si="6"/>
        <v>5.7201982492063423E-2</v>
      </c>
      <c r="F44" s="82">
        <f t="shared" si="5"/>
        <v>3601.0936058053608</v>
      </c>
      <c r="G44" s="79">
        <f t="shared" si="7"/>
        <v>3601.0936058053608</v>
      </c>
      <c r="H44" s="85"/>
      <c r="I44" s="77">
        <v>3824.8242018723281</v>
      </c>
      <c r="X44" s="72"/>
    </row>
    <row r="45" spans="1:24" ht="15.75" x14ac:dyDescent="0.25">
      <c r="A45" s="96" t="s">
        <v>23</v>
      </c>
      <c r="B45" s="47">
        <v>112827</v>
      </c>
      <c r="C45" s="41">
        <v>209621</v>
      </c>
      <c r="D45" s="41">
        <f t="shared" si="4"/>
        <v>322448</v>
      </c>
      <c r="E45" s="53">
        <f t="shared" si="6"/>
        <v>4.0958908553718693E-3</v>
      </c>
      <c r="F45" s="82">
        <f t="shared" si="5"/>
        <v>257.85271290908065</v>
      </c>
      <c r="G45" s="79">
        <f t="shared" si="7"/>
        <v>257.85271290908065</v>
      </c>
      <c r="H45" s="85"/>
      <c r="I45" s="77">
        <v>271.08764606591365</v>
      </c>
      <c r="X45" s="72"/>
    </row>
    <row r="46" spans="1:24" ht="15.75" x14ac:dyDescent="0.25">
      <c r="A46" s="96" t="s">
        <v>22</v>
      </c>
      <c r="B46" s="47">
        <v>1038352</v>
      </c>
      <c r="C46" s="41">
        <v>825195</v>
      </c>
      <c r="D46" s="41">
        <f t="shared" si="4"/>
        <v>1863547</v>
      </c>
      <c r="E46" s="53">
        <f t="shared" si="6"/>
        <v>2.3671677653003528E-2</v>
      </c>
      <c r="F46" s="82">
        <f t="shared" si="5"/>
        <v>1490.2267949671841</v>
      </c>
      <c r="G46" s="79">
        <f t="shared" si="7"/>
        <v>1490.2267949671841</v>
      </c>
      <c r="H46" s="85"/>
      <c r="I46" s="77">
        <v>1582.7041770720518</v>
      </c>
      <c r="X46" s="72"/>
    </row>
    <row r="47" spans="1:24" ht="15.75" x14ac:dyDescent="0.25">
      <c r="A47" s="96" t="s">
        <v>21</v>
      </c>
      <c r="B47" s="47">
        <v>1900221</v>
      </c>
      <c r="C47" s="41">
        <v>232037</v>
      </c>
      <c r="D47" s="41">
        <f t="shared" si="4"/>
        <v>2132258</v>
      </c>
      <c r="E47" s="53">
        <f t="shared" si="6"/>
        <v>2.7084975076581377E-2</v>
      </c>
      <c r="F47" s="82">
        <f t="shared" si="5"/>
        <v>1705.1075209711041</v>
      </c>
      <c r="G47" s="79">
        <f t="shared" si="7"/>
        <v>1705.1075209711041</v>
      </c>
      <c r="H47" s="85"/>
      <c r="I47" s="77">
        <v>1772.0070224954795</v>
      </c>
      <c r="X47" s="72"/>
    </row>
    <row r="48" spans="1:24" ht="15.75" x14ac:dyDescent="0.25">
      <c r="A48" s="96" t="s">
        <v>20</v>
      </c>
      <c r="B48" s="47">
        <v>80778</v>
      </c>
      <c r="C48" s="41">
        <v>3202396</v>
      </c>
      <c r="D48" s="41">
        <f t="shared" si="4"/>
        <v>3283174</v>
      </c>
      <c r="E48" s="53">
        <f t="shared" si="6"/>
        <v>4.1704468203228685E-2</v>
      </c>
      <c r="F48" s="82">
        <f t="shared" si="5"/>
        <v>2625.4630912660587</v>
      </c>
      <c r="G48" s="79">
        <f t="shared" si="7"/>
        <v>2625.4630912660587</v>
      </c>
      <c r="H48" s="85"/>
      <c r="I48" s="77">
        <v>2787.5247212857707</v>
      </c>
      <c r="X48" s="72"/>
    </row>
    <row r="49" spans="1:24" ht="15.75" x14ac:dyDescent="0.25">
      <c r="A49" s="96" t="s">
        <v>19</v>
      </c>
      <c r="B49" s="47">
        <v>181501</v>
      </c>
      <c r="C49" s="41">
        <v>1545</v>
      </c>
      <c r="D49" s="41">
        <f t="shared" si="4"/>
        <v>183046</v>
      </c>
      <c r="E49" s="53">
        <f t="shared" si="6"/>
        <v>2.3251390534672232E-3</v>
      </c>
      <c r="F49" s="82">
        <f t="shared" si="5"/>
        <v>146.37680397197556</v>
      </c>
      <c r="G49" s="79">
        <f t="shared" si="7"/>
        <v>150</v>
      </c>
      <c r="H49" s="85"/>
      <c r="I49" s="77">
        <v>150</v>
      </c>
      <c r="X49" s="72"/>
    </row>
    <row r="50" spans="1:24" ht="15.75" x14ac:dyDescent="0.25">
      <c r="A50" s="96" t="s">
        <v>18</v>
      </c>
      <c r="B50" s="47">
        <v>9089</v>
      </c>
      <c r="C50" s="41">
        <v>573093</v>
      </c>
      <c r="D50" s="41">
        <f t="shared" si="4"/>
        <v>582182</v>
      </c>
      <c r="E50" s="53">
        <f t="shared" si="6"/>
        <v>7.3951580718816853E-3</v>
      </c>
      <c r="F50" s="82">
        <f t="shared" si="5"/>
        <v>465.5547812572396</v>
      </c>
      <c r="G50" s="79">
        <f t="shared" si="7"/>
        <v>465.5547812572396</v>
      </c>
      <c r="H50" s="85"/>
      <c r="I50" s="77">
        <v>494.06727607403053</v>
      </c>
      <c r="X50" s="72"/>
    </row>
    <row r="51" spans="1:24" ht="15.75" x14ac:dyDescent="0.25">
      <c r="A51" s="96" t="s">
        <v>17</v>
      </c>
      <c r="B51" s="47">
        <v>30</v>
      </c>
      <c r="C51" s="41">
        <v>533478</v>
      </c>
      <c r="D51" s="41">
        <f t="shared" si="4"/>
        <v>533508</v>
      </c>
      <c r="E51" s="53">
        <f t="shared" si="6"/>
        <v>6.7768773212044586E-3</v>
      </c>
      <c r="F51" s="82">
        <f t="shared" si="5"/>
        <v>426.63153487910546</v>
      </c>
      <c r="G51" s="79">
        <f t="shared" si="7"/>
        <v>426.63153487910546</v>
      </c>
      <c r="H51" s="85"/>
      <c r="I51" s="77">
        <v>453.07875178306551</v>
      </c>
      <c r="X51" s="72"/>
    </row>
    <row r="52" spans="1:24" ht="15.75" x14ac:dyDescent="0.25">
      <c r="A52" s="96" t="s">
        <v>16</v>
      </c>
      <c r="B52" s="47">
        <v>119097</v>
      </c>
      <c r="C52" s="41">
        <v>2202047</v>
      </c>
      <c r="D52" s="41">
        <f t="shared" si="4"/>
        <v>2321144</v>
      </c>
      <c r="E52" s="53">
        <f t="shared" si="6"/>
        <v>2.9484296641943141E-2</v>
      </c>
      <c r="F52" s="82">
        <f t="shared" si="5"/>
        <v>1856.1544107968884</v>
      </c>
      <c r="G52" s="79">
        <f t="shared" si="7"/>
        <v>1856.1544107968884</v>
      </c>
      <c r="H52" s="85"/>
      <c r="I52" s="77">
        <v>1971.5405270437855</v>
      </c>
      <c r="X52" s="72"/>
    </row>
    <row r="53" spans="1:24" ht="15.75" x14ac:dyDescent="0.25">
      <c r="A53" s="96" t="s">
        <v>15</v>
      </c>
      <c r="B53" s="47">
        <v>6945</v>
      </c>
      <c r="C53" s="41">
        <v>0</v>
      </c>
      <c r="D53" s="41">
        <f t="shared" si="4"/>
        <v>6945</v>
      </c>
      <c r="E53" s="53">
        <f t="shared" si="6"/>
        <v>8.8218757723904727E-5</v>
      </c>
      <c r="F53" s="82">
        <f t="shared" si="5"/>
        <v>5.5537236737506985</v>
      </c>
      <c r="G53" s="79">
        <f t="shared" si="7"/>
        <v>150</v>
      </c>
      <c r="H53" s="85"/>
      <c r="I53" s="77">
        <v>150</v>
      </c>
      <c r="X53" s="72"/>
    </row>
    <row r="54" spans="1:24" ht="15.75" x14ac:dyDescent="0.25">
      <c r="A54" s="96" t="s">
        <v>14</v>
      </c>
      <c r="B54" s="47">
        <v>1805</v>
      </c>
      <c r="C54" s="41">
        <v>1885652</v>
      </c>
      <c r="D54" s="41">
        <f t="shared" si="4"/>
        <v>1887457</v>
      </c>
      <c r="E54" s="53">
        <f t="shared" si="6"/>
        <v>2.3975394067284096E-2</v>
      </c>
      <c r="F54" s="82">
        <f t="shared" si="5"/>
        <v>1509.3469581118029</v>
      </c>
      <c r="G54" s="79">
        <f t="shared" si="7"/>
        <v>1509.3469581118029</v>
      </c>
      <c r="H54" s="85"/>
      <c r="I54" s="77">
        <v>1601.8468369202687</v>
      </c>
      <c r="X54" s="72"/>
    </row>
    <row r="55" spans="1:24" ht="15.75" x14ac:dyDescent="0.25">
      <c r="A55" s="96" t="s">
        <v>13</v>
      </c>
      <c r="B55" s="47">
        <v>1953</v>
      </c>
      <c r="C55" s="49">
        <v>206</v>
      </c>
      <c r="D55" s="41">
        <f t="shared" si="4"/>
        <v>2159</v>
      </c>
      <c r="E55" s="53">
        <f t="shared" si="6"/>
        <v>2.7424664928136837E-5</v>
      </c>
      <c r="F55" s="82">
        <f t="shared" si="5"/>
        <v>1.7264923558859264</v>
      </c>
      <c r="G55" s="79">
        <f t="shared" si="7"/>
        <v>150</v>
      </c>
      <c r="H55" s="85">
        <v>150</v>
      </c>
      <c r="I55" s="77">
        <v>150</v>
      </c>
      <c r="X55" s="72"/>
    </row>
    <row r="56" spans="1:24" ht="15.75" x14ac:dyDescent="0.25">
      <c r="A56" s="96" t="s">
        <v>12</v>
      </c>
      <c r="B56" s="47">
        <v>19488</v>
      </c>
      <c r="C56" s="41">
        <v>169813</v>
      </c>
      <c r="D56" s="41">
        <f t="shared" si="4"/>
        <v>189301</v>
      </c>
      <c r="E56" s="53">
        <f t="shared" si="6"/>
        <v>2.404593096600848E-3</v>
      </c>
      <c r="F56" s="82">
        <f t="shared" si="5"/>
        <v>151.37875380340978</v>
      </c>
      <c r="G56" s="79">
        <f t="shared" si="7"/>
        <v>151.37875380340978</v>
      </c>
      <c r="H56" s="85"/>
      <c r="I56" s="77">
        <v>180.6543958658996</v>
      </c>
      <c r="X56" s="72"/>
    </row>
    <row r="57" spans="1:24" ht="15.75" x14ac:dyDescent="0.25">
      <c r="A57" s="96" t="s">
        <v>11</v>
      </c>
      <c r="B57" s="47">
        <v>2576077</v>
      </c>
      <c r="C57" s="41">
        <v>718778</v>
      </c>
      <c r="D57" s="41">
        <f t="shared" si="4"/>
        <v>3294855</v>
      </c>
      <c r="E57" s="53">
        <f t="shared" si="6"/>
        <v>4.1852845929502683E-2</v>
      </c>
      <c r="F57" s="82">
        <f t="shared" si="5"/>
        <v>2634.8040626459119</v>
      </c>
      <c r="G57" s="79">
        <f t="shared" si="7"/>
        <v>2634.8040626459119</v>
      </c>
      <c r="H57" s="85"/>
      <c r="I57" s="77">
        <v>2401.482735729619</v>
      </c>
      <c r="X57" s="72"/>
    </row>
    <row r="58" spans="1:24" ht="15.75" x14ac:dyDescent="0.25">
      <c r="A58" s="96" t="s">
        <v>10</v>
      </c>
      <c r="B58" s="47">
        <v>53200</v>
      </c>
      <c r="C58" s="41">
        <v>1059524</v>
      </c>
      <c r="D58" s="41">
        <f t="shared" si="4"/>
        <v>1112724</v>
      </c>
      <c r="E58" s="53">
        <f t="shared" si="6"/>
        <v>1.4134359822832853E-2</v>
      </c>
      <c r="F58" s="82">
        <f t="shared" si="5"/>
        <v>889.81448828661939</v>
      </c>
      <c r="G58" s="79">
        <f t="shared" si="7"/>
        <v>889.81448828661939</v>
      </c>
      <c r="H58" s="85"/>
      <c r="I58" s="77">
        <v>944.31736568705912</v>
      </c>
      <c r="X58" s="72"/>
    </row>
    <row r="59" spans="1:24" ht="15.75" x14ac:dyDescent="0.25">
      <c r="A59" s="96" t="s">
        <v>9</v>
      </c>
      <c r="B59" s="47">
        <v>60405</v>
      </c>
      <c r="C59" s="41">
        <v>2158446</v>
      </c>
      <c r="D59" s="41">
        <f t="shared" si="4"/>
        <v>2218851</v>
      </c>
      <c r="E59" s="53">
        <f t="shared" si="6"/>
        <v>2.8184921352691683E-2</v>
      </c>
      <c r="F59" s="82">
        <f t="shared" si="5"/>
        <v>1774.3535388373523</v>
      </c>
      <c r="G59" s="79">
        <f t="shared" si="7"/>
        <v>1774.3535388373523</v>
      </c>
      <c r="H59" s="85"/>
      <c r="I59" s="77">
        <v>1883.1497983788042</v>
      </c>
      <c r="X59" s="72"/>
    </row>
    <row r="60" spans="1:24" ht="15.75" x14ac:dyDescent="0.25">
      <c r="A60" s="96" t="s">
        <v>8</v>
      </c>
      <c r="B60" s="47">
        <v>44178</v>
      </c>
      <c r="C60" s="41">
        <v>1345831</v>
      </c>
      <c r="D60" s="41">
        <f t="shared" si="4"/>
        <v>1390009</v>
      </c>
      <c r="E60" s="53">
        <f t="shared" si="6"/>
        <v>1.7656568352058616E-2</v>
      </c>
      <c r="F60" s="82">
        <f t="shared" si="5"/>
        <v>1111.551604035498</v>
      </c>
      <c r="G60" s="79">
        <f t="shared" si="7"/>
        <v>1111.551604035498</v>
      </c>
      <c r="H60" s="85"/>
      <c r="I60" s="77">
        <v>1074.7038895369942</v>
      </c>
      <c r="X60" s="72"/>
    </row>
    <row r="61" spans="1:24" ht="15.75" x14ac:dyDescent="0.25">
      <c r="A61" s="96" t="s">
        <v>7</v>
      </c>
      <c r="B61" s="47">
        <v>48889</v>
      </c>
      <c r="C61" s="41">
        <v>131943</v>
      </c>
      <c r="D61" s="41">
        <f t="shared" si="4"/>
        <v>180832</v>
      </c>
      <c r="E61" s="53">
        <f t="shared" si="6"/>
        <v>2.2970157518688466E-3</v>
      </c>
      <c r="F61" s="82">
        <f t="shared" si="5"/>
        <v>144.60632964315135</v>
      </c>
      <c r="G61" s="79">
        <f t="shared" si="7"/>
        <v>150</v>
      </c>
      <c r="H61" s="85"/>
      <c r="I61" s="77">
        <v>150</v>
      </c>
      <c r="X61" s="72"/>
    </row>
    <row r="62" spans="1:24" ht="15.75" x14ac:dyDescent="0.25">
      <c r="A62" s="96" t="s">
        <v>6</v>
      </c>
      <c r="B62" s="47">
        <v>37947</v>
      </c>
      <c r="C62" s="41">
        <v>1436103</v>
      </c>
      <c r="D62" s="41">
        <f t="shared" si="4"/>
        <v>1474050</v>
      </c>
      <c r="E62" s="53">
        <f t="shared" si="6"/>
        <v>1.8724097886669802E-2</v>
      </c>
      <c r="F62" s="82">
        <f t="shared" si="5"/>
        <v>1178.7568583574107</v>
      </c>
      <c r="G62" s="79">
        <f t="shared" si="7"/>
        <v>1178.7568583574107</v>
      </c>
      <c r="H62" s="85"/>
      <c r="I62" s="77">
        <v>1252.0205723509484</v>
      </c>
      <c r="X62" s="72"/>
    </row>
    <row r="63" spans="1:24" ht="15.75" x14ac:dyDescent="0.25">
      <c r="A63" s="96" t="s">
        <v>5</v>
      </c>
      <c r="B63" s="47">
        <v>0</v>
      </c>
      <c r="C63" s="49">
        <v>914</v>
      </c>
      <c r="D63" s="41">
        <f t="shared" si="4"/>
        <v>914</v>
      </c>
      <c r="E63" s="53">
        <f t="shared" si="6"/>
        <v>1.1610071210892574E-5</v>
      </c>
      <c r="F63" s="82">
        <f t="shared" si="5"/>
        <v>0.73090042301053115</v>
      </c>
      <c r="G63" s="79">
        <f t="shared" si="7"/>
        <v>150</v>
      </c>
      <c r="H63" s="85"/>
      <c r="I63" s="77">
        <v>150</v>
      </c>
      <c r="X63" s="72"/>
    </row>
    <row r="64" spans="1:24" ht="15.75" x14ac:dyDescent="0.25">
      <c r="A64" s="96" t="s">
        <v>4</v>
      </c>
      <c r="B64" s="47">
        <v>569140</v>
      </c>
      <c r="C64" s="41">
        <v>480586</v>
      </c>
      <c r="D64" s="41">
        <f t="shared" si="4"/>
        <v>1049726</v>
      </c>
      <c r="E64" s="53">
        <f t="shared" si="6"/>
        <v>1.3334128678255381E-2</v>
      </c>
      <c r="F64" s="82">
        <f t="shared" si="5"/>
        <v>839.43673681088933</v>
      </c>
      <c r="G64" s="79">
        <f t="shared" si="7"/>
        <v>839.43673681088933</v>
      </c>
      <c r="H64" s="85"/>
      <c r="I64" s="77">
        <v>890.93471602310558</v>
      </c>
      <c r="X64" s="72"/>
    </row>
    <row r="65" spans="1:24" ht="15.75" x14ac:dyDescent="0.25">
      <c r="A65" s="96" t="s">
        <v>3</v>
      </c>
      <c r="B65" s="47">
        <v>286788</v>
      </c>
      <c r="C65" s="41">
        <v>255368</v>
      </c>
      <c r="D65" s="41">
        <f t="shared" si="4"/>
        <v>542156</v>
      </c>
      <c r="E65" s="53">
        <f t="shared" si="6"/>
        <v>6.8867284107359678E-3</v>
      </c>
      <c r="F65" s="82">
        <f t="shared" si="5"/>
        <v>433.5471003694721</v>
      </c>
      <c r="G65" s="79">
        <f t="shared" si="7"/>
        <v>433.5471003694721</v>
      </c>
      <c r="H65" s="85"/>
      <c r="I65" s="77">
        <v>460.10618115636072</v>
      </c>
      <c r="X65" s="72"/>
    </row>
    <row r="66" spans="1:24" ht="15.75" x14ac:dyDescent="0.25">
      <c r="A66" s="96" t="s">
        <v>2</v>
      </c>
      <c r="B66" s="47">
        <v>9209</v>
      </c>
      <c r="C66" s="49">
        <v>382</v>
      </c>
      <c r="D66" s="41">
        <f t="shared" si="4"/>
        <v>9591</v>
      </c>
      <c r="E66" s="53">
        <f t="shared" si="6"/>
        <v>1.2182953280489133E-4</v>
      </c>
      <c r="F66" s="82">
        <f t="shared" si="5"/>
        <v>7.6696564081991285</v>
      </c>
      <c r="G66" s="79">
        <f t="shared" si="7"/>
        <v>150</v>
      </c>
      <c r="H66" s="85"/>
      <c r="I66" s="77">
        <v>150</v>
      </c>
      <c r="X66" s="72"/>
    </row>
    <row r="67" spans="1:24" ht="15.75" x14ac:dyDescent="0.25">
      <c r="A67" s="96" t="s">
        <v>1</v>
      </c>
      <c r="B67" s="47">
        <v>18327761</v>
      </c>
      <c r="C67" s="41">
        <v>94600</v>
      </c>
      <c r="D67" s="41">
        <f t="shared" si="4"/>
        <v>18422361</v>
      </c>
      <c r="E67" s="53">
        <f t="shared" si="6"/>
        <v>0.23400976267261503</v>
      </c>
      <c r="F67" s="82">
        <f t="shared" si="5"/>
        <v>14731.850599291807</v>
      </c>
      <c r="G67" s="79">
        <f t="shared" si="7"/>
        <v>4000</v>
      </c>
      <c r="H67" s="85"/>
      <c r="I67" s="77">
        <v>4000</v>
      </c>
      <c r="X67" s="72"/>
    </row>
    <row r="68" spans="1:24" ht="15.75" x14ac:dyDescent="0.25">
      <c r="A68" s="96" t="s">
        <v>0</v>
      </c>
      <c r="B68" s="47">
        <v>60722</v>
      </c>
      <c r="C68" s="41">
        <v>3584</v>
      </c>
      <c r="D68" s="41">
        <f t="shared" si="4"/>
        <v>64306</v>
      </c>
      <c r="E68" s="53">
        <f t="shared" si="6"/>
        <v>8.1684599484426466E-4</v>
      </c>
      <c r="F68" s="82">
        <f t="shared" si="5"/>
        <v>51.423722759425836</v>
      </c>
      <c r="G68" s="79">
        <f t="shared" si="7"/>
        <v>150</v>
      </c>
      <c r="H68" s="85"/>
      <c r="I68" s="77">
        <v>150</v>
      </c>
      <c r="X68" s="72"/>
    </row>
    <row r="69" spans="1:24" ht="15.75" x14ac:dyDescent="0.25">
      <c r="A69" s="97"/>
      <c r="B69" s="48">
        <f>SUM(B6:B68)</f>
        <v>30955745</v>
      </c>
      <c r="C69" s="50">
        <f>SUM(C6:C68)</f>
        <v>47769009</v>
      </c>
      <c r="D69" s="48">
        <f>SUM(D6:D68)</f>
        <v>78724754</v>
      </c>
      <c r="E69" s="54">
        <f t="shared" si="6"/>
        <v>1</v>
      </c>
      <c r="F69" s="83">
        <f>SUM(F6:F68)</f>
        <v>62953.999999999985</v>
      </c>
      <c r="G69" s="80">
        <f>SUM(G6:G68)</f>
        <v>54384.536835135725</v>
      </c>
      <c r="H69" s="57">
        <f>SUM(H6:H68)</f>
        <v>1606</v>
      </c>
      <c r="I69" s="93">
        <v>56783.355185897017</v>
      </c>
      <c r="X69" s="73"/>
    </row>
    <row r="70" spans="1:24" x14ac:dyDescent="0.25">
      <c r="Q70" s="40"/>
      <c r="R70" s="38"/>
      <c r="S70" s="40"/>
    </row>
    <row r="71" spans="1:24" x14ac:dyDescent="0.25">
      <c r="I71" s="39"/>
      <c r="J71" s="101"/>
      <c r="K71" s="101"/>
      <c r="L71" s="101"/>
      <c r="M71" s="101"/>
      <c r="N71" s="39"/>
      <c r="O71" s="39"/>
      <c r="P71" s="39"/>
      <c r="Q71" s="40"/>
      <c r="R71" s="38"/>
      <c r="S71" s="40"/>
    </row>
    <row r="72" spans="1:24" x14ac:dyDescent="0.25">
      <c r="I72" s="39"/>
      <c r="J72" s="101"/>
      <c r="K72" s="101"/>
      <c r="L72" s="101"/>
      <c r="M72" s="101"/>
      <c r="N72" s="39"/>
      <c r="O72" s="39"/>
      <c r="P72" s="39"/>
      <c r="Q72" s="40"/>
      <c r="R72" s="38"/>
      <c r="S72" s="40"/>
    </row>
    <row r="73" spans="1:24" x14ac:dyDescent="0.25">
      <c r="I73" s="39"/>
      <c r="J73" s="101"/>
      <c r="K73" s="101"/>
      <c r="L73" s="101"/>
      <c r="M73" s="101"/>
      <c r="N73" s="39"/>
      <c r="O73" s="39"/>
      <c r="P73" s="39"/>
      <c r="Q73" s="40"/>
      <c r="R73" s="38"/>
      <c r="S73" s="40"/>
    </row>
    <row r="74" spans="1:24" x14ac:dyDescent="0.25">
      <c r="I74" s="39"/>
      <c r="J74" s="101"/>
      <c r="K74" s="101"/>
      <c r="L74" s="101"/>
      <c r="M74" s="101"/>
      <c r="N74" s="39"/>
      <c r="O74" s="39"/>
      <c r="P74" s="39"/>
      <c r="Q74" s="40"/>
      <c r="R74" s="38"/>
      <c r="S74" s="40"/>
    </row>
    <row r="75" spans="1:24" x14ac:dyDescent="0.25">
      <c r="I75" s="56"/>
      <c r="J75" s="102"/>
      <c r="K75" s="102"/>
      <c r="L75" s="102"/>
      <c r="M75" s="102"/>
      <c r="N75" s="55"/>
      <c r="O75" s="55"/>
      <c r="P75" s="55"/>
      <c r="Q75" s="55"/>
      <c r="R75" s="56"/>
      <c r="S75" s="55"/>
    </row>
  </sheetData>
  <sheetProtection selectLockedCells="1" selectUnlockedCells="1"/>
  <mergeCells count="10">
    <mergeCell ref="J71:K71"/>
    <mergeCell ref="L71:M71"/>
    <mergeCell ref="J75:K75"/>
    <mergeCell ref="L75:M75"/>
    <mergeCell ref="J72:K72"/>
    <mergeCell ref="L72:M72"/>
    <mergeCell ref="J73:K73"/>
    <mergeCell ref="L73:M73"/>
    <mergeCell ref="J74:K74"/>
    <mergeCell ref="L74:M74"/>
  </mergeCells>
  <pageMargins left="0.85" right="0.85" top="0.75" bottom="0.5" header="0.3" footer="0.3"/>
  <pageSetup scale="9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8E3E-1302-4C6A-B0DC-555D144F7885}">
  <dimension ref="A1:B41"/>
  <sheetViews>
    <sheetView workbookViewId="0">
      <selection activeCell="D18" sqref="D18"/>
    </sheetView>
  </sheetViews>
  <sheetFormatPr defaultRowHeight="15" x14ac:dyDescent="0.25"/>
  <cols>
    <col min="1" max="1" width="35.7109375" customWidth="1"/>
    <col min="2" max="2" width="14.28515625" customWidth="1"/>
  </cols>
  <sheetData>
    <row r="1" spans="1:2" ht="74.25" customHeight="1" x14ac:dyDescent="0.25">
      <c r="A1" s="61" t="s">
        <v>177</v>
      </c>
    </row>
    <row r="2" spans="1:2" ht="15.75" x14ac:dyDescent="0.25">
      <c r="A2" s="59"/>
    </row>
    <row r="3" spans="1:2" ht="15.75" x14ac:dyDescent="0.25">
      <c r="A3" s="60" t="s">
        <v>103</v>
      </c>
      <c r="B3" s="60" t="s">
        <v>138</v>
      </c>
    </row>
    <row r="4" spans="1:2" ht="15.75" x14ac:dyDescent="0.25">
      <c r="A4" s="60" t="s">
        <v>104</v>
      </c>
      <c r="B4" s="60" t="s">
        <v>139</v>
      </c>
    </row>
    <row r="5" spans="1:2" ht="15.75" x14ac:dyDescent="0.25">
      <c r="A5" s="60" t="s">
        <v>105</v>
      </c>
      <c r="B5" s="60" t="s">
        <v>140</v>
      </c>
    </row>
    <row r="6" spans="1:2" ht="15.75" x14ac:dyDescent="0.25">
      <c r="A6" s="60" t="s">
        <v>106</v>
      </c>
      <c r="B6" s="60" t="s">
        <v>141</v>
      </c>
    </row>
    <row r="7" spans="1:2" ht="15.75" x14ac:dyDescent="0.25">
      <c r="A7" s="60" t="s">
        <v>107</v>
      </c>
      <c r="B7" s="60" t="s">
        <v>142</v>
      </c>
    </row>
    <row r="8" spans="1:2" ht="15.75" x14ac:dyDescent="0.25">
      <c r="A8" s="60" t="s">
        <v>108</v>
      </c>
      <c r="B8" s="60" t="s">
        <v>143</v>
      </c>
    </row>
    <row r="9" spans="1:2" ht="15.75" x14ac:dyDescent="0.25">
      <c r="A9" s="60" t="s">
        <v>109</v>
      </c>
      <c r="B9" s="60" t="s">
        <v>144</v>
      </c>
    </row>
    <row r="10" spans="1:2" ht="15.75" x14ac:dyDescent="0.25">
      <c r="A10" s="60" t="s">
        <v>111</v>
      </c>
      <c r="B10" s="60" t="s">
        <v>145</v>
      </c>
    </row>
    <row r="11" spans="1:2" ht="15.75" x14ac:dyDescent="0.25">
      <c r="A11" s="60" t="s">
        <v>161</v>
      </c>
      <c r="B11" s="60" t="s">
        <v>146</v>
      </c>
    </row>
    <row r="12" spans="1:2" ht="15.75" x14ac:dyDescent="0.25">
      <c r="A12" s="60" t="s">
        <v>160</v>
      </c>
      <c r="B12" s="60" t="s">
        <v>147</v>
      </c>
    </row>
    <row r="13" spans="1:2" ht="15.75" x14ac:dyDescent="0.25">
      <c r="A13" s="60" t="s">
        <v>112</v>
      </c>
      <c r="B13" s="60" t="s">
        <v>148</v>
      </c>
    </row>
    <row r="14" spans="1:2" ht="15.75" x14ac:dyDescent="0.25">
      <c r="A14" s="60" t="s">
        <v>113</v>
      </c>
      <c r="B14" s="60" t="s">
        <v>149</v>
      </c>
    </row>
    <row r="15" spans="1:2" ht="15.75" x14ac:dyDescent="0.25">
      <c r="A15" s="60" t="s">
        <v>114</v>
      </c>
      <c r="B15" s="60" t="s">
        <v>150</v>
      </c>
    </row>
    <row r="16" spans="1:2" ht="15.75" x14ac:dyDescent="0.25">
      <c r="A16" s="60" t="s">
        <v>115</v>
      </c>
      <c r="B16" s="60" t="s">
        <v>151</v>
      </c>
    </row>
    <row r="17" spans="1:2" ht="15.75" x14ac:dyDescent="0.25">
      <c r="A17" s="60" t="s">
        <v>116</v>
      </c>
      <c r="B17" s="60" t="s">
        <v>152</v>
      </c>
    </row>
    <row r="18" spans="1:2" ht="15.75" x14ac:dyDescent="0.25">
      <c r="A18" s="60" t="s">
        <v>117</v>
      </c>
      <c r="B18" s="60" t="s">
        <v>153</v>
      </c>
    </row>
    <row r="19" spans="1:2" ht="15.75" x14ac:dyDescent="0.25">
      <c r="A19" s="60" t="s">
        <v>118</v>
      </c>
      <c r="B19" s="60" t="s">
        <v>154</v>
      </c>
    </row>
    <row r="20" spans="1:2" ht="15.75" x14ac:dyDescent="0.25">
      <c r="A20" s="60" t="s">
        <v>119</v>
      </c>
    </row>
    <row r="21" spans="1:2" ht="15.75" x14ac:dyDescent="0.25">
      <c r="A21" s="60" t="s">
        <v>120</v>
      </c>
    </row>
    <row r="22" spans="1:2" ht="15.75" x14ac:dyDescent="0.25">
      <c r="A22" s="60" t="s">
        <v>121</v>
      </c>
    </row>
    <row r="23" spans="1:2" ht="15.75" x14ac:dyDescent="0.25">
      <c r="A23" s="60" t="s">
        <v>122</v>
      </c>
    </row>
    <row r="24" spans="1:2" ht="15.75" x14ac:dyDescent="0.25">
      <c r="A24" s="60" t="s">
        <v>123</v>
      </c>
    </row>
    <row r="25" spans="1:2" ht="15.75" x14ac:dyDescent="0.25">
      <c r="A25" s="60" t="s">
        <v>124</v>
      </c>
    </row>
    <row r="26" spans="1:2" ht="15.75" x14ac:dyDescent="0.25">
      <c r="A26" s="60" t="s">
        <v>125</v>
      </c>
    </row>
    <row r="27" spans="1:2" ht="15.75" x14ac:dyDescent="0.25">
      <c r="A27" s="60" t="s">
        <v>127</v>
      </c>
    </row>
    <row r="28" spans="1:2" ht="15.75" x14ac:dyDescent="0.25">
      <c r="A28" s="60" t="s">
        <v>98</v>
      </c>
    </row>
    <row r="29" spans="1:2" ht="15.75" x14ac:dyDescent="0.25">
      <c r="A29" s="60" t="s">
        <v>167</v>
      </c>
    </row>
    <row r="30" spans="1:2" ht="15.75" x14ac:dyDescent="0.25">
      <c r="A30" s="60" t="s">
        <v>162</v>
      </c>
    </row>
    <row r="31" spans="1:2" ht="15.75" x14ac:dyDescent="0.25">
      <c r="A31" s="60" t="s">
        <v>128</v>
      </c>
    </row>
    <row r="32" spans="1:2" ht="15.75" x14ac:dyDescent="0.25">
      <c r="A32" s="60" t="s">
        <v>163</v>
      </c>
    </row>
    <row r="33" spans="1:1" ht="15.75" x14ac:dyDescent="0.25">
      <c r="A33" s="60" t="s">
        <v>129</v>
      </c>
    </row>
    <row r="34" spans="1:1" ht="15.75" x14ac:dyDescent="0.25">
      <c r="A34" s="60" t="s">
        <v>130</v>
      </c>
    </row>
    <row r="35" spans="1:1" ht="15.75" x14ac:dyDescent="0.25">
      <c r="A35" s="60" t="s">
        <v>131</v>
      </c>
    </row>
    <row r="36" spans="1:1" ht="15.75" x14ac:dyDescent="0.25">
      <c r="A36" s="60" t="s">
        <v>132</v>
      </c>
    </row>
    <row r="37" spans="1:1" ht="15.75" x14ac:dyDescent="0.25">
      <c r="A37" s="60" t="s">
        <v>133</v>
      </c>
    </row>
    <row r="38" spans="1:1" ht="15.75" x14ac:dyDescent="0.25">
      <c r="A38" s="60" t="s">
        <v>134</v>
      </c>
    </row>
    <row r="39" spans="1:1" ht="15.75" x14ac:dyDescent="0.25">
      <c r="A39" s="60" t="s">
        <v>135</v>
      </c>
    </row>
    <row r="40" spans="1:1" ht="15.75" x14ac:dyDescent="0.25">
      <c r="A40" s="60" t="s">
        <v>136</v>
      </c>
    </row>
    <row r="41" spans="1:1" ht="15.75" x14ac:dyDescent="0.25">
      <c r="A41" s="60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14DF-BDF7-4148-ADB8-D6FE6C0B2CD7}">
  <dimension ref="A1:A10"/>
  <sheetViews>
    <sheetView workbookViewId="0">
      <selection activeCell="E1" sqref="E1"/>
    </sheetView>
  </sheetViews>
  <sheetFormatPr defaultRowHeight="15" x14ac:dyDescent="0.25"/>
  <cols>
    <col min="1" max="1" width="20.28515625" customWidth="1"/>
  </cols>
  <sheetData>
    <row r="1" spans="1:1" ht="31.5" x14ac:dyDescent="0.25">
      <c r="A1" s="62" t="s">
        <v>178</v>
      </c>
    </row>
    <row r="2" spans="1:1" ht="15.75" x14ac:dyDescent="0.25">
      <c r="A2" s="60"/>
    </row>
    <row r="3" spans="1:1" ht="15.75" x14ac:dyDescent="0.25">
      <c r="A3" s="60" t="s">
        <v>102</v>
      </c>
    </row>
    <row r="4" spans="1:1" ht="15.75" x14ac:dyDescent="0.25">
      <c r="A4" s="60" t="s">
        <v>100</v>
      </c>
    </row>
    <row r="5" spans="1:1" ht="15.75" x14ac:dyDescent="0.25">
      <c r="A5" s="60" t="s">
        <v>110</v>
      </c>
    </row>
    <row r="6" spans="1:1" ht="15.75" x14ac:dyDescent="0.25">
      <c r="A6" s="60" t="s">
        <v>101</v>
      </c>
    </row>
    <row r="7" spans="1:1" ht="15.75" x14ac:dyDescent="0.25">
      <c r="A7" s="60" t="s">
        <v>96</v>
      </c>
    </row>
    <row r="8" spans="1:1" ht="15.75" x14ac:dyDescent="0.25">
      <c r="A8" s="60" t="s">
        <v>126</v>
      </c>
    </row>
    <row r="9" spans="1:1" ht="15.75" x14ac:dyDescent="0.25">
      <c r="A9" s="60" t="s">
        <v>97</v>
      </c>
    </row>
    <row r="10" spans="1:1" ht="15.75" x14ac:dyDescent="0.25">
      <c r="A10" s="60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2025 Budget </vt:lpstr>
      <vt:lpstr>2025  Dues Calculation </vt:lpstr>
      <vt:lpstr>member counties-2024</vt:lpstr>
      <vt:lpstr>non member counties-2024</vt:lpstr>
      <vt:lpstr>'2025  Dues Calculation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 Taylor</dc:creator>
  <cp:lastModifiedBy>Kristin Dunn</cp:lastModifiedBy>
  <cp:lastPrinted>2024-09-10T20:34:18Z</cp:lastPrinted>
  <dcterms:created xsi:type="dcterms:W3CDTF">2018-07-20T21:08:47Z</dcterms:created>
  <dcterms:modified xsi:type="dcterms:W3CDTF">2024-09-23T14:10:49Z</dcterms:modified>
</cp:coreProperties>
</file>